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hidePivotFieldList="1" defaultThemeVersion="124226"/>
  <xr:revisionPtr revIDLastSave="4563" documentId="13_ncr:1_{E0235146-1CBB-4611-A735-BF6F133CA0AC}" xr6:coauthVersionLast="47" xr6:coauthVersionMax="47" xr10:uidLastSave="{9C4FF5D2-154B-4D19-9E0D-04968C5A2849}"/>
  <bookViews>
    <workbookView xWindow="-108" yWindow="-108" windowWidth="23256" windowHeight="12456" tabRatio="728" firstSheet="1" activeTab="5" xr2:uid="{00000000-000D-0000-FFFF-FFFF00000000}"/>
  </bookViews>
  <sheets>
    <sheet name="1. Lista costos" sheetId="17" r:id="rId1"/>
    <sheet name="2. Detalle costos" sheetId="18" r:id="rId2"/>
    <sheet name="3. Costos del proyecto" sheetId="21" r:id="rId3"/>
    <sheet name="4. Flujo de costos" sheetId="1" r:id="rId4"/>
    <sheet name="5.Presupuesto" sheetId="22" r:id="rId5"/>
    <sheet name="6.1. Cronograma No PIP" sheetId="28" r:id="rId6"/>
    <sheet name="6.2. Cronograma No OP" sheetId="27" r:id="rId7"/>
    <sheet name="6.3. Cronograma OP" sheetId="26" r:id="rId8"/>
    <sheet name="A" sheetId="24" state="hidden" r:id="rId9"/>
    <sheet name="7. Riesgos" sheetId="25" r:id="rId10"/>
  </sheets>
  <definedNames>
    <definedName name="_ftnref1" localSheetId="1">'2. Detalle costos'!$A$3</definedName>
    <definedName name="_Toc167439379" localSheetId="2">'3. Costos del proyecto'!$B$1</definedName>
    <definedName name="_Toc167439381" localSheetId="4">'5.Presupuesto'!$B$5</definedName>
    <definedName name="_Toc528305633" localSheetId="8">A!$I$12</definedName>
    <definedName name="_xlnm.Print_Area" localSheetId="4">'5.Presupuesto'!$A$37</definedName>
    <definedName name="clasificacion">#REF!</definedName>
    <definedName name="Estado">#REF!</definedName>
    <definedName name="Exposición">A!$V$16:$V$20</definedName>
    <definedName name="Impacto">A!$F$15:$F$19</definedName>
    <definedName name="Probabilidad">A!$B$15:$B$19</definedName>
    <definedName name="SumaCostoEsperado">#REF!</definedName>
    <definedName name="Tipos" comment="tipos de riesgos">#REF!</definedName>
    <definedName name="Viab_Juri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25" l="1"/>
  <c r="J116" i="28"/>
  <c r="G54" i="28" l="1"/>
  <c r="F54" i="28"/>
  <c r="E168" i="28"/>
  <c r="E167" i="28"/>
  <c r="E166" i="28"/>
  <c r="J151" i="28"/>
  <c r="I151" i="28"/>
  <c r="G151" i="28"/>
  <c r="F151" i="28"/>
  <c r="D151" i="28"/>
  <c r="J150" i="28"/>
  <c r="I150" i="28"/>
  <c r="F150" i="28"/>
  <c r="G150" i="28" s="1"/>
  <c r="D150" i="28"/>
  <c r="J149" i="28"/>
  <c r="I149" i="28"/>
  <c r="F149" i="28"/>
  <c r="G149" i="28" s="1"/>
  <c r="D149" i="28"/>
  <c r="J148" i="28"/>
  <c r="I148" i="28"/>
  <c r="F148" i="28"/>
  <c r="G148" i="28" s="1"/>
  <c r="D148" i="28"/>
  <c r="C147" i="28"/>
  <c r="B146" i="28"/>
  <c r="J145" i="28"/>
  <c r="I145" i="28"/>
  <c r="F145" i="28"/>
  <c r="G145" i="28" s="1"/>
  <c r="D145" i="28"/>
  <c r="J144" i="28"/>
  <c r="I144" i="28"/>
  <c r="F144" i="28"/>
  <c r="G144" i="28" s="1"/>
  <c r="D144" i="28"/>
  <c r="J143" i="28"/>
  <c r="I143" i="28"/>
  <c r="G143" i="28"/>
  <c r="F143" i="28"/>
  <c r="D143" i="28"/>
  <c r="J142" i="28"/>
  <c r="I142" i="28"/>
  <c r="F142" i="28"/>
  <c r="G142" i="28" s="1"/>
  <c r="D142" i="28"/>
  <c r="J141" i="28"/>
  <c r="I141" i="28"/>
  <c r="F141" i="28"/>
  <c r="G141" i="28" s="1"/>
  <c r="D141" i="28"/>
  <c r="J140" i="28"/>
  <c r="I140" i="28"/>
  <c r="F140" i="28"/>
  <c r="G140" i="28" s="1"/>
  <c r="D140" i="28"/>
  <c r="J138" i="28"/>
  <c r="I138" i="28"/>
  <c r="F138" i="28"/>
  <c r="G138" i="28" s="1"/>
  <c r="D138" i="28"/>
  <c r="J137" i="28"/>
  <c r="I137" i="28"/>
  <c r="F137" i="28"/>
  <c r="G137" i="28" s="1"/>
  <c r="D137" i="28"/>
  <c r="J136" i="28"/>
  <c r="I136" i="28"/>
  <c r="F136" i="28"/>
  <c r="G136" i="28" s="1"/>
  <c r="D136" i="28"/>
  <c r="J135" i="28"/>
  <c r="I135" i="28"/>
  <c r="F135" i="28"/>
  <c r="G135" i="28" s="1"/>
  <c r="D135" i="28"/>
  <c r="J134" i="28"/>
  <c r="I134" i="28"/>
  <c r="F134" i="28"/>
  <c r="G134" i="28" s="1"/>
  <c r="D134" i="28"/>
  <c r="J133" i="28"/>
  <c r="I133" i="28"/>
  <c r="F133" i="28"/>
  <c r="G133" i="28" s="1"/>
  <c r="D133" i="28"/>
  <c r="J131" i="28"/>
  <c r="I131" i="28"/>
  <c r="F131" i="28"/>
  <c r="G131" i="28" s="1"/>
  <c r="D131" i="28"/>
  <c r="J130" i="28"/>
  <c r="I130" i="28"/>
  <c r="F130" i="28"/>
  <c r="G130" i="28" s="1"/>
  <c r="D130" i="28"/>
  <c r="J129" i="28"/>
  <c r="I129" i="28"/>
  <c r="F129" i="28"/>
  <c r="G129" i="28" s="1"/>
  <c r="D129" i="28"/>
  <c r="B127" i="28"/>
  <c r="J126" i="28"/>
  <c r="I126" i="28"/>
  <c r="F126" i="28"/>
  <c r="D126" i="28"/>
  <c r="J125" i="28"/>
  <c r="I125" i="28"/>
  <c r="F125" i="28"/>
  <c r="G125" i="28" s="1"/>
  <c r="D125" i="28"/>
  <c r="J124" i="28"/>
  <c r="I124" i="28"/>
  <c r="F124" i="28"/>
  <c r="G124" i="28" s="1"/>
  <c r="D124" i="28"/>
  <c r="J122" i="28"/>
  <c r="I122" i="28"/>
  <c r="F122" i="28"/>
  <c r="G122" i="28" s="1"/>
  <c r="D122" i="28"/>
  <c r="J121" i="28"/>
  <c r="I121" i="28"/>
  <c r="F121" i="28"/>
  <c r="G121" i="28" s="1"/>
  <c r="D121" i="28"/>
  <c r="J120" i="28"/>
  <c r="I120" i="28"/>
  <c r="F120" i="28"/>
  <c r="G120" i="28" s="1"/>
  <c r="D120" i="28"/>
  <c r="C119" i="28"/>
  <c r="J118" i="28"/>
  <c r="I118" i="28"/>
  <c r="G118" i="28"/>
  <c r="F118" i="28"/>
  <c r="D118" i="28"/>
  <c r="J117" i="28"/>
  <c r="I117" i="28"/>
  <c r="G117" i="28"/>
  <c r="F117" i="28"/>
  <c r="D117" i="28"/>
  <c r="I116" i="28"/>
  <c r="F116" i="28"/>
  <c r="G116" i="28" s="1"/>
  <c r="D116" i="28"/>
  <c r="J115" i="28"/>
  <c r="I115" i="28"/>
  <c r="F115" i="28"/>
  <c r="G115" i="28" s="1"/>
  <c r="D115" i="28"/>
  <c r="J114" i="28"/>
  <c r="I114" i="28"/>
  <c r="F114" i="28"/>
  <c r="G114" i="28" s="1"/>
  <c r="D114" i="28"/>
  <c r="J113" i="28"/>
  <c r="I113" i="28"/>
  <c r="F113" i="28"/>
  <c r="G113" i="28" s="1"/>
  <c r="D113" i="28"/>
  <c r="C112" i="28"/>
  <c r="B111" i="28"/>
  <c r="B110" i="28"/>
  <c r="E91" i="28"/>
  <c r="A85" i="28" s="1"/>
  <c r="G86" i="28"/>
  <c r="G85" i="28" s="1"/>
  <c r="F86" i="28"/>
  <c r="F85" i="28" s="1"/>
  <c r="E86" i="28"/>
  <c r="E85" i="28"/>
  <c r="E83" i="28"/>
  <c r="G76" i="28"/>
  <c r="F76" i="28"/>
  <c r="E76" i="28"/>
  <c r="C76" i="28"/>
  <c r="C139" i="28" s="1"/>
  <c r="E74" i="28"/>
  <c r="G67" i="28"/>
  <c r="F67" i="28"/>
  <c r="E67" i="28"/>
  <c r="C67" i="28"/>
  <c r="C132" i="28" s="1"/>
  <c r="E65" i="28"/>
  <c r="G61" i="28"/>
  <c r="F61" i="28"/>
  <c r="E61" i="28"/>
  <c r="C61" i="28"/>
  <c r="C128" i="28" s="1"/>
  <c r="E60" i="28"/>
  <c r="E58" i="28"/>
  <c r="G126" i="28" s="1"/>
  <c r="E54" i="28"/>
  <c r="C54" i="28"/>
  <c r="C123" i="28" s="1"/>
  <c r="E52" i="28"/>
  <c r="G48" i="28"/>
  <c r="F48" i="28"/>
  <c r="E48" i="28"/>
  <c r="E46" i="28"/>
  <c r="G39" i="28"/>
  <c r="F39" i="28"/>
  <c r="E39" i="28"/>
  <c r="E38" i="28"/>
  <c r="E24" i="28"/>
  <c r="J22" i="28"/>
  <c r="J19" i="28"/>
  <c r="J14" i="28"/>
  <c r="D5" i="28"/>
  <c r="D30" i="28" s="1"/>
  <c r="J129" i="27"/>
  <c r="I129" i="27"/>
  <c r="I128" i="27"/>
  <c r="J128" i="27"/>
  <c r="G129" i="27"/>
  <c r="F129" i="27"/>
  <c r="D129" i="27"/>
  <c r="D128" i="27"/>
  <c r="F54" i="27"/>
  <c r="G87" i="27"/>
  <c r="G86" i="27" s="1"/>
  <c r="G77" i="27"/>
  <c r="G68" i="27"/>
  <c r="G62" i="27"/>
  <c r="G54" i="27"/>
  <c r="G39" i="27"/>
  <c r="G48" i="27"/>
  <c r="F87" i="27"/>
  <c r="F86" i="27" s="1"/>
  <c r="F77" i="27"/>
  <c r="F68" i="27"/>
  <c r="F62" i="27"/>
  <c r="F48" i="27"/>
  <c r="F39" i="27"/>
  <c r="G78" i="26"/>
  <c r="G123" i="26"/>
  <c r="F123" i="26"/>
  <c r="G116" i="26"/>
  <c r="F116" i="26"/>
  <c r="F106" i="26"/>
  <c r="G106" i="26"/>
  <c r="F100" i="26"/>
  <c r="G85" i="26"/>
  <c r="F85" i="26"/>
  <c r="F78" i="26"/>
  <c r="F62" i="26"/>
  <c r="G62" i="26"/>
  <c r="G56" i="26"/>
  <c r="F56" i="26"/>
  <c r="G50" i="26"/>
  <c r="F50" i="26"/>
  <c r="G41" i="26"/>
  <c r="F41" i="26"/>
  <c r="C77" i="27"/>
  <c r="C142" i="27" s="1"/>
  <c r="C68" i="27"/>
  <c r="C135" i="27" s="1"/>
  <c r="C62" i="27"/>
  <c r="C131" i="27" s="1"/>
  <c r="E54" i="27"/>
  <c r="E59" i="27"/>
  <c r="C54" i="27"/>
  <c r="C125" i="27" s="1"/>
  <c r="J14" i="27"/>
  <c r="E170" i="27"/>
  <c r="E169" i="27"/>
  <c r="E168" i="27"/>
  <c r="J154" i="27"/>
  <c r="I154" i="27"/>
  <c r="F154" i="27"/>
  <c r="G154" i="27" s="1"/>
  <c r="D154" i="27"/>
  <c r="J153" i="27"/>
  <c r="I153" i="27"/>
  <c r="G153" i="27"/>
  <c r="F153" i="27"/>
  <c r="D153" i="27"/>
  <c r="J152" i="27"/>
  <c r="I152" i="27"/>
  <c r="F152" i="27"/>
  <c r="G152" i="27" s="1"/>
  <c r="D152" i="27"/>
  <c r="J151" i="27"/>
  <c r="I151" i="27"/>
  <c r="F151" i="27"/>
  <c r="G151" i="27" s="1"/>
  <c r="D151" i="27"/>
  <c r="C150" i="27"/>
  <c r="B149" i="27"/>
  <c r="J148" i="27"/>
  <c r="I148" i="27"/>
  <c r="F148" i="27"/>
  <c r="G148" i="27" s="1"/>
  <c r="D148" i="27"/>
  <c r="J147" i="27"/>
  <c r="I147" i="27"/>
  <c r="F147" i="27"/>
  <c r="G147" i="27" s="1"/>
  <c r="D147" i="27"/>
  <c r="J146" i="27"/>
  <c r="I146" i="27"/>
  <c r="G146" i="27"/>
  <c r="F146" i="27"/>
  <c r="D146" i="27"/>
  <c r="J145" i="27"/>
  <c r="I145" i="27"/>
  <c r="G145" i="27"/>
  <c r="F145" i="27"/>
  <c r="D145" i="27"/>
  <c r="J144" i="27"/>
  <c r="I144" i="27"/>
  <c r="F144" i="27"/>
  <c r="G144" i="27" s="1"/>
  <c r="D144" i="27"/>
  <c r="J143" i="27"/>
  <c r="I143" i="27"/>
  <c r="F143" i="27"/>
  <c r="G143" i="27" s="1"/>
  <c r="D143" i="27"/>
  <c r="J141" i="27"/>
  <c r="I141" i="27"/>
  <c r="F141" i="27"/>
  <c r="G141" i="27" s="1"/>
  <c r="D141" i="27"/>
  <c r="J140" i="27"/>
  <c r="I140" i="27"/>
  <c r="F140" i="27"/>
  <c r="G140" i="27" s="1"/>
  <c r="D140" i="27"/>
  <c r="J139" i="27"/>
  <c r="I139" i="27"/>
  <c r="F139" i="27"/>
  <c r="G139" i="27" s="1"/>
  <c r="D139" i="27"/>
  <c r="J138" i="27"/>
  <c r="I138" i="27"/>
  <c r="F138" i="27"/>
  <c r="G138" i="27" s="1"/>
  <c r="D138" i="27"/>
  <c r="J137" i="27"/>
  <c r="I137" i="27"/>
  <c r="F137" i="27"/>
  <c r="G137" i="27" s="1"/>
  <c r="D137" i="27"/>
  <c r="J136" i="27"/>
  <c r="I136" i="27"/>
  <c r="F136" i="27"/>
  <c r="G136" i="27" s="1"/>
  <c r="D136" i="27"/>
  <c r="J134" i="27"/>
  <c r="I134" i="27"/>
  <c r="F134" i="27"/>
  <c r="G134" i="27" s="1"/>
  <c r="D134" i="27"/>
  <c r="J133" i="27"/>
  <c r="I133" i="27"/>
  <c r="F133" i="27"/>
  <c r="G133" i="27" s="1"/>
  <c r="D133" i="27"/>
  <c r="J132" i="27"/>
  <c r="I132" i="27"/>
  <c r="F132" i="27"/>
  <c r="G132" i="27" s="1"/>
  <c r="D132" i="27"/>
  <c r="B130" i="27"/>
  <c r="F128" i="27"/>
  <c r="G128" i="27" s="1"/>
  <c r="J127" i="27"/>
  <c r="I127" i="27"/>
  <c r="F127" i="27"/>
  <c r="G127" i="27" s="1"/>
  <c r="D127" i="27"/>
  <c r="J126" i="27"/>
  <c r="I126" i="27"/>
  <c r="F126" i="27"/>
  <c r="G126" i="27" s="1"/>
  <c r="D126" i="27"/>
  <c r="J124" i="27"/>
  <c r="I124" i="27"/>
  <c r="F124" i="27"/>
  <c r="G124" i="27" s="1"/>
  <c r="D124" i="27"/>
  <c r="J123" i="27"/>
  <c r="I123" i="27"/>
  <c r="F123" i="27"/>
  <c r="G123" i="27" s="1"/>
  <c r="D123" i="27"/>
  <c r="J122" i="27"/>
  <c r="I122" i="27"/>
  <c r="F122" i="27"/>
  <c r="G122" i="27" s="1"/>
  <c r="D122" i="27"/>
  <c r="C121" i="27"/>
  <c r="J120" i="27"/>
  <c r="I120" i="27"/>
  <c r="G120" i="27"/>
  <c r="F120" i="27"/>
  <c r="D120" i="27"/>
  <c r="J119" i="27"/>
  <c r="I119" i="27"/>
  <c r="G119" i="27"/>
  <c r="F119" i="27"/>
  <c r="D119" i="27"/>
  <c r="J118" i="27"/>
  <c r="I118" i="27"/>
  <c r="F118" i="27"/>
  <c r="G118" i="27" s="1"/>
  <c r="D118" i="27"/>
  <c r="J117" i="27"/>
  <c r="I117" i="27"/>
  <c r="F117" i="27"/>
  <c r="G117" i="27" s="1"/>
  <c r="D117" i="27"/>
  <c r="J116" i="27"/>
  <c r="I116" i="27"/>
  <c r="F116" i="27"/>
  <c r="G116" i="27" s="1"/>
  <c r="D116" i="27"/>
  <c r="J115" i="27"/>
  <c r="I115" i="27"/>
  <c r="F115" i="27"/>
  <c r="G115" i="27" s="1"/>
  <c r="D115" i="27"/>
  <c r="C114" i="27"/>
  <c r="B113" i="27"/>
  <c r="B112" i="27"/>
  <c r="E92" i="27"/>
  <c r="A86" i="27" s="1"/>
  <c r="E87" i="27"/>
  <c r="E86" i="27"/>
  <c r="E84" i="27"/>
  <c r="E77" i="27"/>
  <c r="E75" i="27"/>
  <c r="E68" i="27"/>
  <c r="E66" i="27"/>
  <c r="E62" i="27"/>
  <c r="E61" i="27"/>
  <c r="E52" i="27"/>
  <c r="E48" i="27"/>
  <c r="E46" i="27"/>
  <c r="E39" i="27"/>
  <c r="E38" i="27"/>
  <c r="E24" i="27"/>
  <c r="J22" i="27"/>
  <c r="J19" i="27"/>
  <c r="D5" i="27"/>
  <c r="C30" i="27" s="1"/>
  <c r="I148" i="26"/>
  <c r="G192" i="26"/>
  <c r="G177" i="26"/>
  <c r="G179" i="26"/>
  <c r="F177" i="26"/>
  <c r="F178" i="26"/>
  <c r="G178" i="26" s="1"/>
  <c r="F179" i="26"/>
  <c r="G193" i="26"/>
  <c r="G194" i="26"/>
  <c r="G175" i="26"/>
  <c r="E175" i="26" s="1"/>
  <c r="G191" i="26"/>
  <c r="E191" i="26" s="1"/>
  <c r="C161" i="27" l="1"/>
  <c r="C103" i="27"/>
  <c r="D159" i="28"/>
  <c r="C101" i="28"/>
  <c r="G115" i="26"/>
  <c r="F40" i="26"/>
  <c r="F115" i="26"/>
  <c r="J123" i="28"/>
  <c r="J128" i="28"/>
  <c r="E169" i="28"/>
  <c r="I119" i="28"/>
  <c r="J119" i="28"/>
  <c r="I139" i="28"/>
  <c r="A38" i="28"/>
  <c r="I112" i="28"/>
  <c r="J132" i="28"/>
  <c r="F38" i="28"/>
  <c r="J112" i="28"/>
  <c r="G38" i="28"/>
  <c r="J139" i="28"/>
  <c r="G132" i="28"/>
  <c r="H132" i="28" s="1"/>
  <c r="G112" i="28"/>
  <c r="H112" i="28" s="1"/>
  <c r="I132" i="28"/>
  <c r="I128" i="28"/>
  <c r="G147" i="28"/>
  <c r="E147" i="28" s="1"/>
  <c r="F60" i="28"/>
  <c r="I147" i="28"/>
  <c r="I146" i="28" s="1"/>
  <c r="G60" i="28"/>
  <c r="G123" i="28"/>
  <c r="H123" i="28" s="1"/>
  <c r="G139" i="28"/>
  <c r="E139" i="28" s="1"/>
  <c r="J147" i="28"/>
  <c r="J146" i="28" s="1"/>
  <c r="A60" i="28"/>
  <c r="I123" i="28"/>
  <c r="G119" i="28"/>
  <c r="G128" i="28"/>
  <c r="G61" i="27"/>
  <c r="F61" i="27"/>
  <c r="A61" i="27"/>
  <c r="A38" i="27"/>
  <c r="G38" i="27"/>
  <c r="F38" i="27"/>
  <c r="G40" i="26"/>
  <c r="J121" i="27"/>
  <c r="I131" i="27"/>
  <c r="I150" i="27"/>
  <c r="I149" i="27" s="1"/>
  <c r="I114" i="27"/>
  <c r="J125" i="27"/>
  <c r="J150" i="27"/>
  <c r="J149" i="27" s="1"/>
  <c r="J142" i="27"/>
  <c r="J131" i="27"/>
  <c r="J135" i="27"/>
  <c r="G135" i="27"/>
  <c r="H135" i="27" s="1"/>
  <c r="I135" i="27"/>
  <c r="I142" i="27"/>
  <c r="J114" i="27"/>
  <c r="E171" i="27"/>
  <c r="G125" i="27"/>
  <c r="I121" i="27"/>
  <c r="I125" i="27"/>
  <c r="G150" i="27"/>
  <c r="G149" i="27" s="1"/>
  <c r="G114" i="27"/>
  <c r="G121" i="27"/>
  <c r="G131" i="27"/>
  <c r="G142" i="27"/>
  <c r="D151" i="26"/>
  <c r="F151" i="26"/>
  <c r="G151" i="26" s="1"/>
  <c r="I151" i="26"/>
  <c r="J151" i="26"/>
  <c r="D152" i="26"/>
  <c r="F152" i="26"/>
  <c r="G152" i="26" s="1"/>
  <c r="I152" i="26"/>
  <c r="J152" i="26"/>
  <c r="I210" i="26"/>
  <c r="J210" i="26"/>
  <c r="I211" i="26"/>
  <c r="J211" i="26"/>
  <c r="I212" i="26"/>
  <c r="J212" i="26"/>
  <c r="J209" i="26"/>
  <c r="I209" i="26"/>
  <c r="I205" i="26"/>
  <c r="J205" i="26"/>
  <c r="I206" i="26"/>
  <c r="J206" i="26"/>
  <c r="I207" i="26"/>
  <c r="J207" i="26"/>
  <c r="J204" i="26"/>
  <c r="I204" i="26"/>
  <c r="I197" i="26"/>
  <c r="J197" i="26"/>
  <c r="I198" i="26"/>
  <c r="J198" i="26"/>
  <c r="I199" i="26"/>
  <c r="J199" i="26"/>
  <c r="I200" i="26"/>
  <c r="J200" i="26"/>
  <c r="I201" i="26"/>
  <c r="J201" i="26"/>
  <c r="J196" i="26"/>
  <c r="I196" i="26"/>
  <c r="I193" i="26"/>
  <c r="J193" i="26"/>
  <c r="I194" i="26"/>
  <c r="J194" i="26"/>
  <c r="J192" i="26"/>
  <c r="I192" i="26"/>
  <c r="I186" i="26"/>
  <c r="J186" i="26"/>
  <c r="I187" i="26"/>
  <c r="J187" i="26"/>
  <c r="I188" i="26"/>
  <c r="J188" i="26"/>
  <c r="I189" i="26"/>
  <c r="J189" i="26"/>
  <c r="I190" i="26"/>
  <c r="J190" i="26"/>
  <c r="J185" i="26"/>
  <c r="I185" i="26"/>
  <c r="I182" i="26"/>
  <c r="J182" i="26"/>
  <c r="I183" i="26"/>
  <c r="J183" i="26"/>
  <c r="J181" i="26"/>
  <c r="I181" i="26"/>
  <c r="I177" i="26"/>
  <c r="J177" i="26"/>
  <c r="I178" i="26"/>
  <c r="J178" i="26"/>
  <c r="I179" i="26"/>
  <c r="J179" i="26"/>
  <c r="J176" i="26"/>
  <c r="I176" i="26"/>
  <c r="I163" i="26"/>
  <c r="J163" i="26"/>
  <c r="I164" i="26"/>
  <c r="J164" i="26"/>
  <c r="I165" i="26"/>
  <c r="J165" i="26"/>
  <c r="I166" i="26"/>
  <c r="J166" i="26"/>
  <c r="I167" i="26"/>
  <c r="J167" i="26"/>
  <c r="I168" i="26"/>
  <c r="J168" i="26"/>
  <c r="I169" i="26"/>
  <c r="J169" i="26"/>
  <c r="I170" i="26"/>
  <c r="J170" i="26"/>
  <c r="I171" i="26"/>
  <c r="J171" i="26"/>
  <c r="I172" i="26"/>
  <c r="J172" i="26"/>
  <c r="I173" i="26"/>
  <c r="J173" i="26"/>
  <c r="J162" i="26"/>
  <c r="I162" i="26"/>
  <c r="I159" i="26"/>
  <c r="J159" i="26"/>
  <c r="I160" i="26"/>
  <c r="J160" i="26"/>
  <c r="J158" i="26"/>
  <c r="I158" i="26"/>
  <c r="I155" i="26"/>
  <c r="J155" i="26"/>
  <c r="I156" i="26"/>
  <c r="J156" i="26"/>
  <c r="J154" i="26"/>
  <c r="I154" i="26"/>
  <c r="J148" i="26"/>
  <c r="I149" i="26"/>
  <c r="J149" i="26"/>
  <c r="I150" i="26"/>
  <c r="J150" i="26"/>
  <c r="J147" i="26"/>
  <c r="I147" i="26"/>
  <c r="B174" i="26"/>
  <c r="B202" i="26"/>
  <c r="C153" i="26"/>
  <c r="C157" i="26"/>
  <c r="C161" i="26"/>
  <c r="C175" i="26"/>
  <c r="C180" i="26"/>
  <c r="C184" i="26"/>
  <c r="C191" i="26"/>
  <c r="C195" i="26"/>
  <c r="C203" i="26"/>
  <c r="C208" i="26"/>
  <c r="D148" i="26"/>
  <c r="D149" i="26"/>
  <c r="D150" i="26"/>
  <c r="D154" i="26"/>
  <c r="D155" i="26"/>
  <c r="D156" i="26"/>
  <c r="D158" i="26"/>
  <c r="D159" i="26"/>
  <c r="D160" i="26"/>
  <c r="D162" i="26"/>
  <c r="D163" i="26"/>
  <c r="D164" i="26"/>
  <c r="D165" i="26"/>
  <c r="D166" i="26"/>
  <c r="D167" i="26"/>
  <c r="D168" i="26"/>
  <c r="D169" i="26"/>
  <c r="D170" i="26"/>
  <c r="D171" i="26"/>
  <c r="D172" i="26"/>
  <c r="D173" i="26"/>
  <c r="D176" i="26"/>
  <c r="D177" i="26"/>
  <c r="D178" i="26"/>
  <c r="D179" i="26"/>
  <c r="D181" i="26"/>
  <c r="D182" i="26"/>
  <c r="D183" i="26"/>
  <c r="D185" i="26"/>
  <c r="D186" i="26"/>
  <c r="D187" i="26"/>
  <c r="D188" i="26"/>
  <c r="D189" i="26"/>
  <c r="D190" i="26"/>
  <c r="D192" i="26"/>
  <c r="D193" i="26"/>
  <c r="D194" i="26"/>
  <c r="D196" i="26"/>
  <c r="D197" i="26"/>
  <c r="D198" i="26"/>
  <c r="D199" i="26"/>
  <c r="D200" i="26"/>
  <c r="D201" i="26"/>
  <c r="D204" i="26"/>
  <c r="D205" i="26"/>
  <c r="D206" i="26"/>
  <c r="D207" i="26"/>
  <c r="D209" i="26"/>
  <c r="D210" i="26"/>
  <c r="D211" i="26"/>
  <c r="D212" i="26"/>
  <c r="D147" i="26"/>
  <c r="C146" i="26"/>
  <c r="B145" i="26"/>
  <c r="B144" i="26"/>
  <c r="E228" i="26"/>
  <c r="E227" i="26"/>
  <c r="E226" i="26"/>
  <c r="E41" i="26"/>
  <c r="I113" i="27" l="1"/>
  <c r="E132" i="28"/>
  <c r="J111" i="28"/>
  <c r="I111" i="28"/>
  <c r="I127" i="28"/>
  <c r="E123" i="28"/>
  <c r="H139" i="28"/>
  <c r="J127" i="28"/>
  <c r="G146" i="28"/>
  <c r="E146" i="28" s="1"/>
  <c r="J130" i="27"/>
  <c r="G130" i="27"/>
  <c r="J113" i="27"/>
  <c r="I130" i="27"/>
  <c r="H147" i="28"/>
  <c r="E112" i="28"/>
  <c r="G127" i="28"/>
  <c r="H128" i="28"/>
  <c r="E128" i="28"/>
  <c r="E119" i="28"/>
  <c r="H119" i="28"/>
  <c r="G111" i="28"/>
  <c r="E125" i="27"/>
  <c r="G113" i="27"/>
  <c r="E113" i="27" s="1"/>
  <c r="E135" i="27"/>
  <c r="H125" i="27"/>
  <c r="H114" i="27"/>
  <c r="E114" i="27"/>
  <c r="E150" i="27"/>
  <c r="H150" i="27"/>
  <c r="H142" i="27"/>
  <c r="E142" i="27"/>
  <c r="H131" i="27"/>
  <c r="E131" i="27"/>
  <c r="H121" i="27"/>
  <c r="E121" i="27"/>
  <c r="E115" i="26"/>
  <c r="E77" i="26"/>
  <c r="E40" i="26"/>
  <c r="E123" i="26"/>
  <c r="E116" i="26"/>
  <c r="E106" i="26"/>
  <c r="E100" i="26"/>
  <c r="E91" i="26"/>
  <c r="E85" i="26"/>
  <c r="E78" i="26"/>
  <c r="E62" i="26"/>
  <c r="E56" i="26"/>
  <c r="E50" i="26"/>
  <c r="J15" i="26"/>
  <c r="J26" i="26"/>
  <c r="J22" i="26"/>
  <c r="E27" i="26"/>
  <c r="E48" i="26"/>
  <c r="E104" i="26" a="1"/>
  <c r="E104" i="26" s="1"/>
  <c r="E83" i="26" a="1"/>
  <c r="E83" i="26" s="1"/>
  <c r="E89" i="26"/>
  <c r="E54" i="26"/>
  <c r="I153" i="26"/>
  <c r="J153" i="26"/>
  <c r="E98" i="26"/>
  <c r="E113" i="26"/>
  <c r="E128" i="26"/>
  <c r="E121" i="26"/>
  <c r="F212" i="26"/>
  <c r="G212" i="26" s="1"/>
  <c r="F211" i="26"/>
  <c r="G211" i="26" s="1"/>
  <c r="F210" i="26"/>
  <c r="G210" i="26" s="1"/>
  <c r="F209" i="26"/>
  <c r="G209" i="26" s="1"/>
  <c r="J208" i="26"/>
  <c r="I208" i="26"/>
  <c r="F207" i="26"/>
  <c r="G207" i="26" s="1"/>
  <c r="F206" i="26"/>
  <c r="G206" i="26" s="1"/>
  <c r="F205" i="26"/>
  <c r="G205" i="26" s="1"/>
  <c r="F204" i="26"/>
  <c r="G204" i="26" s="1"/>
  <c r="J203" i="26"/>
  <c r="I203" i="26"/>
  <c r="F201" i="26"/>
  <c r="G201" i="26" s="1"/>
  <c r="F200" i="26"/>
  <c r="G200" i="26" s="1"/>
  <c r="F199" i="26"/>
  <c r="G199" i="26" s="1"/>
  <c r="F198" i="26"/>
  <c r="G198" i="26" s="1"/>
  <c r="F197" i="26"/>
  <c r="G197" i="26" s="1"/>
  <c r="F196" i="26"/>
  <c r="G196" i="26" s="1"/>
  <c r="J195" i="26"/>
  <c r="I195" i="26"/>
  <c r="F194" i="26"/>
  <c r="F193" i="26"/>
  <c r="F192" i="26"/>
  <c r="J191" i="26"/>
  <c r="I191" i="26"/>
  <c r="G100" i="26"/>
  <c r="F190" i="26"/>
  <c r="G190" i="26" s="1"/>
  <c r="F189" i="26"/>
  <c r="G189" i="26" s="1"/>
  <c r="F188" i="26"/>
  <c r="G188" i="26" s="1"/>
  <c r="F187" i="26"/>
  <c r="G187" i="26" s="1"/>
  <c r="F186" i="26"/>
  <c r="G186" i="26" s="1"/>
  <c r="F185" i="26"/>
  <c r="G185" i="26" s="1"/>
  <c r="J184" i="26"/>
  <c r="I184" i="26"/>
  <c r="G91" i="26"/>
  <c r="F91" i="26"/>
  <c r="F77" i="26" s="1"/>
  <c r="F183" i="26"/>
  <c r="G183" i="26" s="1"/>
  <c r="F182" i="26"/>
  <c r="G182" i="26" s="1"/>
  <c r="F181" i="26"/>
  <c r="G181" i="26" s="1"/>
  <c r="J180" i="26"/>
  <c r="I180" i="26"/>
  <c r="F176" i="26"/>
  <c r="G176" i="26" s="1"/>
  <c r="J175" i="26"/>
  <c r="I175" i="26"/>
  <c r="F173" i="26"/>
  <c r="G173" i="26" s="1"/>
  <c r="F172" i="26"/>
  <c r="G172" i="26" s="1"/>
  <c r="F171" i="26"/>
  <c r="G171" i="26" s="1"/>
  <c r="F170" i="26"/>
  <c r="G170" i="26" s="1"/>
  <c r="F169" i="26"/>
  <c r="G169" i="26" s="1"/>
  <c r="F168" i="26"/>
  <c r="G168" i="26" s="1"/>
  <c r="F167" i="26"/>
  <c r="G167" i="26" s="1"/>
  <c r="F166" i="26"/>
  <c r="G166" i="26" s="1"/>
  <c r="F165" i="26"/>
  <c r="G165" i="26" s="1"/>
  <c r="F164" i="26"/>
  <c r="G164" i="26" s="1"/>
  <c r="F163" i="26"/>
  <c r="G163" i="26" s="1"/>
  <c r="F162" i="26"/>
  <c r="G162" i="26" s="1"/>
  <c r="J161" i="26"/>
  <c r="I161" i="26"/>
  <c r="E75" i="26"/>
  <c r="F160" i="26"/>
  <c r="G160" i="26" s="1"/>
  <c r="F159" i="26"/>
  <c r="G159" i="26" s="1"/>
  <c r="F158" i="26"/>
  <c r="G158" i="26" s="1"/>
  <c r="J157" i="26"/>
  <c r="I157" i="26"/>
  <c r="E60" i="26"/>
  <c r="F156" i="26"/>
  <c r="G156" i="26" s="1"/>
  <c r="F155" i="26"/>
  <c r="G155" i="26" s="1"/>
  <c r="F154" i="26"/>
  <c r="G154" i="26" s="1"/>
  <c r="F150" i="26"/>
  <c r="G150" i="26" s="1"/>
  <c r="F149" i="26"/>
  <c r="G149" i="26" s="1"/>
  <c r="F148" i="26"/>
  <c r="G148" i="26" s="1"/>
  <c r="F147" i="26"/>
  <c r="G147" i="26" s="1"/>
  <c r="J146" i="26"/>
  <c r="I146" i="26"/>
  <c r="D5" i="26"/>
  <c r="C136" i="26" s="1"/>
  <c r="D32" i="26" l="1"/>
  <c r="C219" i="26"/>
  <c r="G146" i="26"/>
  <c r="H146" i="26" s="1"/>
  <c r="G77" i="26"/>
  <c r="H146" i="28"/>
  <c r="F168" i="28" s="1"/>
  <c r="H127" i="28"/>
  <c r="F167" i="28" s="1"/>
  <c r="E127" i="28"/>
  <c r="H111" i="28"/>
  <c r="F166" i="28" s="1"/>
  <c r="E111" i="28"/>
  <c r="H130" i="27"/>
  <c r="F169" i="27" s="1"/>
  <c r="E130" i="27"/>
  <c r="H113" i="27"/>
  <c r="F168" i="27" s="1"/>
  <c r="E149" i="27"/>
  <c r="H149" i="27"/>
  <c r="F170" i="27" s="1"/>
  <c r="G203" i="26"/>
  <c r="E203" i="26" s="1"/>
  <c r="G157" i="26"/>
  <c r="H157" i="26" s="1"/>
  <c r="G161" i="26"/>
  <c r="I145" i="26"/>
  <c r="A40" i="26"/>
  <c r="I202" i="26"/>
  <c r="G184" i="26"/>
  <c r="G208" i="26"/>
  <c r="G180" i="26"/>
  <c r="G153" i="26"/>
  <c r="G195" i="26"/>
  <c r="H175" i="26"/>
  <c r="I174" i="26"/>
  <c r="J145" i="26"/>
  <c r="J202" i="26"/>
  <c r="J174" i="26"/>
  <c r="A115" i="26"/>
  <c r="F169" i="28" l="1"/>
  <c r="F171" i="27"/>
  <c r="G202" i="26"/>
  <c r="H202" i="26" s="1"/>
  <c r="F228" i="26" s="1"/>
  <c r="E146" i="26"/>
  <c r="G174" i="26"/>
  <c r="G145" i="26"/>
  <c r="H145" i="26" s="1"/>
  <c r="F226" i="26" s="1"/>
  <c r="H203" i="26"/>
  <c r="E195" i="26"/>
  <c r="H195" i="26"/>
  <c r="E184" i="26"/>
  <c r="H184" i="26"/>
  <c r="H191" i="26"/>
  <c r="E161" i="26"/>
  <c r="H161" i="26"/>
  <c r="E153" i="26"/>
  <c r="H153" i="26"/>
  <c r="E180" i="26"/>
  <c r="H180" i="26"/>
  <c r="E208" i="26"/>
  <c r="H208" i="26"/>
  <c r="E157" i="26"/>
  <c r="B3" i="25"/>
  <c r="G15" i="25"/>
  <c r="G14" i="25"/>
  <c r="G13" i="25"/>
  <c r="G12" i="25"/>
  <c r="G11" i="25"/>
  <c r="G10" i="25"/>
  <c r="G9" i="25"/>
  <c r="G7" i="25"/>
  <c r="J20" i="24"/>
  <c r="J19" i="24"/>
  <c r="J18" i="24"/>
  <c r="J17" i="24"/>
  <c r="J16" i="24"/>
  <c r="S15" i="24"/>
  <c r="Q15" i="24"/>
  <c r="O15" i="24"/>
  <c r="M15" i="24"/>
  <c r="K15" i="24"/>
  <c r="E37" i="22"/>
  <c r="E26" i="22"/>
  <c r="E15" i="22"/>
  <c r="B3" i="22"/>
  <c r="B3" i="1"/>
  <c r="C10" i="1"/>
  <c r="C11" i="1"/>
  <c r="C12" i="1"/>
  <c r="C13" i="1"/>
  <c r="C14" i="1"/>
  <c r="C15" i="1"/>
  <c r="C16" i="1"/>
  <c r="C17" i="1"/>
  <c r="C18" i="1"/>
  <c r="C19" i="1"/>
  <c r="C20" i="1"/>
  <c r="C21" i="1"/>
  <c r="C9" i="1"/>
  <c r="F21" i="21"/>
  <c r="B10" i="1"/>
  <c r="B11" i="1"/>
  <c r="B12" i="1"/>
  <c r="B13" i="1"/>
  <c r="B14" i="1"/>
  <c r="B15" i="1"/>
  <c r="B16" i="1"/>
  <c r="B17" i="1"/>
  <c r="B18" i="1"/>
  <c r="B19" i="1"/>
  <c r="B20" i="1"/>
  <c r="B21" i="1"/>
  <c r="B9" i="1"/>
  <c r="E22" i="1"/>
  <c r="D22" i="1"/>
  <c r="F22" i="1"/>
  <c r="G22" i="1"/>
  <c r="H22" i="1"/>
  <c r="I22" i="1"/>
  <c r="J22" i="1"/>
  <c r="K22" i="1"/>
  <c r="L22" i="1"/>
  <c r="M22" i="1"/>
  <c r="N22" i="1"/>
  <c r="E7" i="1"/>
  <c r="F7" i="1" s="1"/>
  <c r="G7" i="1" s="1"/>
  <c r="H7" i="1" s="1"/>
  <c r="I7" i="1" s="1"/>
  <c r="J7" i="1" s="1"/>
  <c r="K7" i="1" s="1"/>
  <c r="L7" i="1" s="1"/>
  <c r="M7" i="1" s="1"/>
  <c r="N7" i="1" s="1"/>
  <c r="E174" i="26" l="1"/>
  <c r="H174" i="26"/>
  <c r="F227" i="26" s="1"/>
  <c r="F229" i="26" s="1"/>
  <c r="E145" i="26"/>
  <c r="E202" i="26"/>
  <c r="A77" i="26" l="1"/>
  <c r="E229" i="2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tc={64E55031-5EDD-4677-84A0-03B6F8F34EB1}</author>
    <author>tc={0403E5D6-35A7-48C4-A64B-4FC76D2EB1B2}</author>
    <author>tc={8F5648FD-7947-4D91-9233-9BD2CA4AA96C}</author>
  </authors>
  <commentList>
    <comment ref="A43" authorId="0" shapeId="0" xr:uid="{64E55031-5EDD-4677-84A0-03B6F8F34EB1}">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en los casos en que corresponda.</t>
      </text>
    </comment>
    <comment ref="A55" authorId="1" shapeId="0" xr:uid="{0403E5D6-35A7-48C4-A64B-4FC76D2EB1B2}">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caso de proyectos externos, incluir la aprobación del jerarca de la entidad externa.</t>
      </text>
    </comment>
    <comment ref="A67" authorId="2" shapeId="0" xr:uid="{8F5648FD-7947-4D91-9233-9BD2CA4AA96C}">
      <text>
        <t>[Comentario encadenado]
Su versión de Excel le permite leer este comentario encadenado; sin embargo, las ediciones que se apliquen se quitarán si el archivo se abre en una versión más reciente de Excel. Más información: https://go.microsoft.com/fwlink/?linkid=870924
Comentario:
    Adecuar las actividades de esta etapa, incluir todas aquellas requeridas. Las que se indican son como ejemplo.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tc={96ED8497-15F2-43FD-A5D5-827945D9CDE7}</author>
    <author>tc={3BF5D9CC-C155-4866-8FA3-A800DE6A86B8}</author>
    <author>tc={83D81120-EE4A-4091-BE2D-D569404B8C1B}</author>
  </authors>
  <commentList>
    <comment ref="A43" authorId="0" shapeId="0" xr:uid="{96ED8497-15F2-43FD-A5D5-827945D9CDE7}">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en los casos en que corresponda.</t>
      </text>
    </comment>
    <comment ref="A55" authorId="1" shapeId="0" xr:uid="{3BF5D9CC-C155-4866-8FA3-A800DE6A86B8}">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caso de proyectos externos, incluir la aprobación del jerarca de la entidad externa.</t>
      </text>
    </comment>
    <comment ref="A68" authorId="2" shapeId="0" xr:uid="{83D81120-EE4A-4091-BE2D-D569404B8C1B}">
      <text>
        <t>[Comentario encadenado]
Su versión de Excel le permite leer este comentario encadenado; sin embargo, las ediciones que se apliquen se quitarán si el archivo se abre en una versión más reciente de Excel. Más información: https://go.microsoft.com/fwlink/?linkid=870924
Comentario:
    Adecuar las actividades de esta etapa, incluir todas aquellas requeridas. Las que se indican son como ejemplo.</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tc={378F70FE-474A-43CD-A237-052325D4367F}</author>
    <author>tc={9D3E804D-CB59-49E2-9AD9-8A187E23677C}</author>
    <author>tc={97D5E760-D4BB-4C29-A3FC-B787E92A4035}</author>
    <author>tc={5D5611CE-C2FD-4ADE-8F85-93F663E29BBD}</author>
    <author>tc={A2C56B0B-2232-4928-923A-0DA184398280}</author>
  </authors>
  <commentList>
    <comment ref="A45" authorId="0" shapeId="0" xr:uid="{378F70FE-474A-43CD-A237-052325D4367F}">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en los casos en que corresponda.</t>
      </text>
    </comment>
    <comment ref="A57" authorId="1" shapeId="0" xr:uid="{9D3E804D-CB59-49E2-9AD9-8A187E23677C}">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caso de proyectos externos, incluir la aprobación del jerarca de la entidad externa.</t>
      </text>
    </comment>
    <comment ref="A78" authorId="2" shapeId="0" xr:uid="{97D5E760-D4BB-4C29-A3FC-B787E92A4035}">
      <text>
        <t>[Comentario encadenado]
Su versión de Excel le permite leer este comentario encadenado; sin embargo, las ediciones que se apliquen se quitarán si el archivo se abre en una versión más reciente de Excel. Más información: https://go.microsoft.com/fwlink/?linkid=870924
Comentario:
    Etapa opcional. Aplica en los casos en que requiera elaborarse diagramas, flujos de trabajo, procesos, esquemas operativos, planos de construcción y especificaciones, presupuesto detallado, programación minuciosa de las diferentes actividades, requerimientos de equipos y equipamiento. 
El Plan de Gestión de la Ejecución puede realizarse aquí o previo al arranque de la etapa 2.5. Ejecución.</t>
      </text>
    </comment>
    <comment ref="A91" authorId="3" shapeId="0" xr:uid="{5D5611CE-C2FD-4ADE-8F85-93F663E29BBD}">
      <text>
        <t>[Comentario encadenado]
Su versión de Excel le permite leer este comentario encadenado; sin embargo, las ediciones que se apliquen se quitarán si el archivo se abre en una versión más reciente de Excel. Más información: https://go.microsoft.com/fwlink/?linkid=870924
Comentario:
    Adecuar las actividades de esta etapa, incluir todas aquellas requeridas. Las que se indican son como ejemplo.</t>
      </text>
    </comment>
    <comment ref="A100" authorId="4" shapeId="0" xr:uid="{A2C56B0B-2232-4928-923A-0DA184398280}">
      <text>
        <t>[Comentario encadenado]
Su versión de Excel le permite leer este comentario encadenado; sin embargo, las ediciones que se apliquen se quitarán si el archivo se abre en una versión más reciente de Excel. Más información: https://go.microsoft.com/fwlink/?linkid=870924
Comentario:
    Etapa opcional. Comprende todas aquellas actividades requeridas antes de iniciar la etapa de ejecución, entre ellas: realización de las expropiaciones, relocalización de servicios públicos, permisos de construcción...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<sst xmlns="http://schemas.openxmlformats.org/spreadsheetml/2006/main" count="1414" uniqueCount="515">
  <si>
    <t>TOTAL DE INVERSIONES Y COSTOS</t>
  </si>
  <si>
    <t>(Montos en colones)</t>
  </si>
  <si>
    <t>Identifique los gastos del proyecto (identificación PRELIMINAR):</t>
  </si>
  <si>
    <t>Nombre del costo</t>
  </si>
  <si>
    <t>¿El proyecto requiere de este costo?</t>
  </si>
  <si>
    <t>Tipo</t>
  </si>
  <si>
    <t>Costos de inversión</t>
  </si>
  <si>
    <t>Son los costos requeridos para poner en marcha el proyecto, es decir, hasta la fase de ejecución. Incluye costos ambientales, de reducción de riesgo a desastres, SEVRI, entre otros.</t>
  </si>
  <si>
    <t>Terreno</t>
  </si>
  <si>
    <t>Edificación e infraestructura</t>
  </si>
  <si>
    <t>Tangibles</t>
  </si>
  <si>
    <t>Principales activos físicos requeridos para el inicio de la operación del proyecto como: terrenos, infraestructura, obras de protección, maquinaria, equipamiento y vehículos, mitigación ambiental y de riesgos a desastres, entre otros.</t>
  </si>
  <si>
    <t>Gastos de construcción, adiciones y mejoras</t>
  </si>
  <si>
    <t>Maquinaria y equipo</t>
  </si>
  <si>
    <t>Vehículos y equipos de transporte</t>
  </si>
  <si>
    <t>Intangibles</t>
  </si>
  <si>
    <t>Equipo de cómputo</t>
  </si>
  <si>
    <t>Equipos de comunicación</t>
  </si>
  <si>
    <t>Mobiliario y equipo de oficina</t>
  </si>
  <si>
    <t xml:space="preserve">Adquisición, desarrollo y mejoras de software y sistemas informáticos </t>
  </si>
  <si>
    <t>Capital de trabajo</t>
  </si>
  <si>
    <t>Recursos financieros necesarios para los primeros meses de operación.</t>
  </si>
  <si>
    <t>Semovientes (animales de trabajo o para reproducción)</t>
  </si>
  <si>
    <t>Costos de operación</t>
  </si>
  <si>
    <t>Todos aquellos en los que se incurre en la etapa de operación (salarios, electricidad,  mantenimiento, viáticos, publicidad, ventas, etc.), incluye los costos ambientales, reducción de riesgo a desastres y el SEVRI, para garantizar la producción de los bienes o la prestación de servicios.</t>
  </si>
  <si>
    <t>Estudios de pre-inversión contratados</t>
  </si>
  <si>
    <t>Planos constructivos</t>
  </si>
  <si>
    <t>Permisos legales</t>
  </si>
  <si>
    <t>De producción</t>
  </si>
  <si>
    <t>Se relacionan de forma directa con la elaboración del producto o la prestación del servicio y corresponden a los costos en recursos humanos, materias primas, insumos, materiales, mantenimiento, entre otros.</t>
  </si>
  <si>
    <t>Costos de atención de riesgos</t>
  </si>
  <si>
    <t>Mitigación del daño ambiental</t>
  </si>
  <si>
    <t>Alquiler de instalaciones y terrenos</t>
  </si>
  <si>
    <t>Administrativos</t>
  </si>
  <si>
    <t>Vinculados con la administración de los recursos y la gestión contable: salarios administrativos, suministros de oficina, servicios públicos y de comunicación, depreciación mobiliario y equipo de oficinas, pago de intereses y amortizaciones (costos financieros), entre otros.</t>
  </si>
  <si>
    <t>Alquiler de maquinaria, equipo y mobiliario</t>
  </si>
  <si>
    <t>Alquiler de vehículo</t>
  </si>
  <si>
    <t>Alquiler de equipo de cómputo</t>
  </si>
  <si>
    <t xml:space="preserve"> De ventas</t>
  </si>
  <si>
    <t>Relacionados con la distribución y comercialización de los productos o servicios: salarios de vendedores, servicios de comunicación, fletes, asistencia técnica a clientes, comisiones por ventas, publicidad y otros.</t>
  </si>
  <si>
    <t>Alquiler de equipo y derechos de telecomunicaciones</t>
  </si>
  <si>
    <t>Alquiler de almacenamiento (físico o virtual)</t>
  </si>
  <si>
    <t>Otros alquileres</t>
  </si>
  <si>
    <t>Herramientas, repuestos y accesorios</t>
  </si>
  <si>
    <t>Suministros y materiales</t>
  </si>
  <si>
    <t>Insumos</t>
  </si>
  <si>
    <t>Materia prima</t>
  </si>
  <si>
    <t>Productos terminados (bienes para la producción y comercialización)</t>
  </si>
  <si>
    <t>Mano de obra directa**</t>
  </si>
  <si>
    <t>Mano de obra indirecta**</t>
  </si>
  <si>
    <t>Horas extra</t>
  </si>
  <si>
    <t>Almacenamiento</t>
  </si>
  <si>
    <t>Logística</t>
  </si>
  <si>
    <t>Empaquetado</t>
  </si>
  <si>
    <t>Distribución</t>
  </si>
  <si>
    <t>Mantenimiento de instalaciones y terrenos</t>
  </si>
  <si>
    <t>Mantenimiento de maquinaria y equipo</t>
  </si>
  <si>
    <t>Mantenimiento de equipo y mobiliario de oficina</t>
  </si>
  <si>
    <t>Mantenimiento de equipo de cómputo y sistemas de información y web</t>
  </si>
  <si>
    <t>Soporte técnico y monitoreo</t>
  </si>
  <si>
    <t>Otros mantenimientos</t>
  </si>
  <si>
    <t>Reparaciones</t>
  </si>
  <si>
    <t>Seguros y pólizas</t>
  </si>
  <si>
    <t>Gastos legales</t>
  </si>
  <si>
    <t>Servicios jurídicos</t>
  </si>
  <si>
    <t>Servicios de tecnologías de información</t>
  </si>
  <si>
    <t>Servicios de ingeniería y arquitectura</t>
  </si>
  <si>
    <t>Servicios de salud</t>
  </si>
  <si>
    <t>Servicios generales</t>
  </si>
  <si>
    <t>Capacitación</t>
  </si>
  <si>
    <t>Actividades protocolarias y gastos de representación</t>
  </si>
  <si>
    <t>Transporte</t>
  </si>
  <si>
    <t>Viáticos</t>
  </si>
  <si>
    <t>Otros gastos de viaje o desplazamiento</t>
  </si>
  <si>
    <t>Consumibles de transporte (combustible, etc.)</t>
  </si>
  <si>
    <t>Mantenimiento de vehículo</t>
  </si>
  <si>
    <t>Fletes y acarreos</t>
  </si>
  <si>
    <t>Publicidad y comunicación</t>
  </si>
  <si>
    <t>Servicio de atención al cliente</t>
  </si>
  <si>
    <t>Relaciones públicas</t>
  </si>
  <si>
    <t>Gastos de organización y preoperativos</t>
  </si>
  <si>
    <t>Recursos financieros*</t>
  </si>
  <si>
    <t>Caja chica*</t>
  </si>
  <si>
    <t>Intereses y amortización</t>
  </si>
  <si>
    <t>Financiamiento</t>
  </si>
  <si>
    <t>Impuestos</t>
  </si>
  <si>
    <t>Obligaciones fiscales</t>
  </si>
  <si>
    <t>Otros gastos:</t>
  </si>
  <si>
    <t>Indique qué otro gasto</t>
  </si>
  <si>
    <t>Elaborado a partir del documento “CLASIFICADOR POR OBJETO DEL GASTO DEL SECTOR PÚBLICO” de 2018, del Ministerio de Hacienda. CLIC AQUÍ.</t>
  </si>
  <si>
    <t>DESCRIPCIÓN DE LAS CUENTAS</t>
  </si>
  <si>
    <t>1. SERVICIOS</t>
  </si>
  <si>
    <t>1.01</t>
  </si>
  <si>
    <t>ALQUILERES</t>
  </si>
  <si>
    <t>1.02</t>
  </si>
  <si>
    <t>SERVICIOS BÁSICOS</t>
  </si>
  <si>
    <t>1.03</t>
  </si>
  <si>
    <t>SERVICIOS COMERCIALES Y FINANCIEROS</t>
  </si>
  <si>
    <t>No incluye la adquisición o el desarrollo de sistemas informáticos; así como las adiciones a los sistemas existentes o la adquisición de licencias informáticas de diversa índole que se clasifican en la cuenta 5.</t>
  </si>
  <si>
    <t>1.04</t>
  </si>
  <si>
    <t>SERVICIOS DE GESTIÓN Y APOYO</t>
  </si>
  <si>
    <t>Gastos de servicios profesionales, técnicos y misceláneos, con personas físicas o jurídicas, tanto nacionales como extranjeras para realizar trabajos específicos en diversos campos. La prestación de estos servicios no implica la existencia de relación laboral, por cuanto corresponde a contratos administrativos.</t>
  </si>
  <si>
    <t>Se incluyen en este grupo los conceptos de consultorías y honorarios que comprenden la contratación transitoria para la prestación de servicios técnicos, profesionales y otros. También incluye, todas aquellas otras contrataciones con características similares aun cuando no sean de carácter ocasional, pero que tienen en común la inexistencia de relación laboral, como es la contratación de servicios con sociedades anónimas laborales y aquellas que brindan servicios generales.</t>
  </si>
  <si>
    <t xml:space="preserve"> </t>
  </si>
  <si>
    <t>Comprende los estudios de factibilidad así como el pago de honorarios a profesionales y técnicos de diferentes áreas por la participación en procesos de mediación, conciliación o arbitraje siempre y cuando la erogación, no sea producto de una sentencia judicial (costas).</t>
  </si>
  <si>
    <t>1.05</t>
  </si>
  <si>
    <t>GASTOS DE VIAJE Y DE TRANSPORTE Y SEGUROS</t>
  </si>
  <si>
    <t>Transporte dentro y fuera del país</t>
  </si>
  <si>
    <t>Viáticos dentro del país (hospedaje, alimentación y otros gastos menores relacionados).</t>
  </si>
  <si>
    <t>1.06</t>
  </si>
  <si>
    <t>CAPACITACIÓN Y PROTOCOLO</t>
  </si>
  <si>
    <t>Se incluyen todos los gastos de viaje y de transporte de los participantes en actividades de capacitación, tales como: visas, impuestos de salida y otros similares.</t>
  </si>
  <si>
    <t>Se incluyen cuotas que la institución debe cancelar a la entidad organizadora, para que funcionarios públicos o quienes la legislación autorice, participen en congresos, seminarios, talleres, simposios, cursos, charlas y similares.</t>
  </si>
  <si>
    <t>1.07</t>
  </si>
  <si>
    <t>MANTENIMIENTO Y REPARACIÓN</t>
  </si>
  <si>
    <t>Los trabajos contratados que comprendan una adición o mejora de las obras, maquinaria o equipo, propiedad de la institución, de modo que aumenten su eficiencia o prolonguen su vida útil, se deben clasificar en el GRUPO 5 “BIENES DURADEROS”.</t>
  </si>
  <si>
    <t>2. MATERIALES Y SUMINISTROS</t>
  </si>
  <si>
    <t>2.01</t>
  </si>
  <si>
    <t>PRODUCTOS QUÍMICOS Y CONEXOS</t>
  </si>
  <si>
    <t>2.02</t>
  </si>
  <si>
    <t>ALIMENTOS Y PRODUCTOS AGROPECUARIOS</t>
  </si>
  <si>
    <t>Para el consumo de personas y animales, así como los productos pecuarios y agroforestales que en alguna medida se han sometido a un proceso de elaboración o semielaboración.</t>
  </si>
  <si>
    <t>2.03</t>
  </si>
  <si>
    <t>MATERIALES Y PRODUCTOS DE USO EN LA CONSTRUCCIÓN Y MANTENIMIENTO</t>
  </si>
  <si>
    <t>2.04</t>
  </si>
  <si>
    <t>HERRAMIENTAS, REPUESTOS Y ACCESORIOS</t>
  </si>
  <si>
    <t>2.05</t>
  </si>
  <si>
    <t>BIENES PARA LA PRODUCCIÓN Y COMERCIALIZACIÓN</t>
  </si>
  <si>
    <t>2.06</t>
  </si>
  <si>
    <t>ÚTILES, MATERIALES Y SUMINISTROS DIVERSOS</t>
  </si>
  <si>
    <t>También comprende todo tipo de impresos ya sea en papel o en otro material, tales como: los productos de imprenta (formularios, folletos de cualquier índole, tarjetas, calendarios, partituras, periódicos y demás productos de las artes gráficas), discos compactos, entre otros. Incluye además los libros, revistas, textos de enseñanza y guías de estudio.</t>
  </si>
  <si>
    <t>5. BIENES DURADEROS</t>
  </si>
  <si>
    <t>Comprende la compra, construcción, adición y mejora que agregan vida útil (demolición, señalización, demarcación, movimientos de tierras, entre otros) de bienes muebles e inmuebles, físicos o intangibles, nuevos o existentes. Incluye aquellos bienes de alto valor, sujetos a depreciación, con vida útil superior a un año.</t>
  </si>
  <si>
    <t>Se excluye de este GRUPO 5 el mantenimiento normal de dichos bienes.</t>
  </si>
  <si>
    <t>5.01</t>
  </si>
  <si>
    <t>MAQUINARIA, EQUIPO Y MOBILIARIO</t>
  </si>
  <si>
    <t>5.02</t>
  </si>
  <si>
    <t>CONSTRUCCIONES, ADICIONES Y MEJORAS</t>
  </si>
  <si>
    <t>Cuando, como parte del contrato, se deban adquirir otros bienes y servicios o se deba incorporar el equipamiento necesario para el adecuado funcionamiento de la obra, este se debe considerar como parte del costo total. Incluye los gastos relativos a la supervisión de la construcción.</t>
  </si>
  <si>
    <t>5.03</t>
  </si>
  <si>
    <t>BIENES YA EXISTENTES</t>
  </si>
  <si>
    <t>5.04</t>
  </si>
  <si>
    <t>BIENES DURADEROS DIVERSOS</t>
  </si>
  <si>
    <t>[1] El clasificador por objeto del gasto es una herramienta de gestión financiera, utilizada en las diversas etapas del proceso presupuestario de las instituciones del sector público. Consiste en un conjunto de cuentas de gastos, ordenadas y agrupadas de acuerdo con la naturaleza del bien o servicio que se esté adquiriendo o la operación financiera que se esté efectuando.</t>
  </si>
  <si>
    <t>Fases, etapas y actividades</t>
  </si>
  <si>
    <t>Programado</t>
  </si>
  <si>
    <t>Ejecutado</t>
  </si>
  <si>
    <t>Inicio progra.</t>
  </si>
  <si>
    <t>Fin program.</t>
  </si>
  <si>
    <t>Inicio real</t>
  </si>
  <si>
    <t>Fin real</t>
  </si>
  <si>
    <t>Elaboración de MIP.</t>
  </si>
  <si>
    <t>Aprobación por parte de la DG.</t>
  </si>
  <si>
    <t>Inclusión en POPI.</t>
  </si>
  <si>
    <t>Elaboración del Plan de Ejecución del Proyecto.</t>
  </si>
  <si>
    <t>Ingreso de la solicitud en SICOP.</t>
  </si>
  <si>
    <t>Apertura de ofertas.</t>
  </si>
  <si>
    <t>Revisión de ofertas.</t>
  </si>
  <si>
    <t>Entrega del producto.</t>
  </si>
  <si>
    <t>Informe de cierre del proyecto</t>
  </si>
  <si>
    <t>Alimentación para actividades de capacitación</t>
  </si>
  <si>
    <t>Otros servicios de gestión y apoyo (Servicios profesionales y técnicos varios)</t>
  </si>
  <si>
    <t>Recurso</t>
  </si>
  <si>
    <t>Partida presupuestaria</t>
  </si>
  <si>
    <t>Código y nombre de partida presupuestaria</t>
  </si>
  <si>
    <t>Motivo o actividad a la que se destina el recurso</t>
  </si>
  <si>
    <t>Monto</t>
  </si>
  <si>
    <t>Año(s) de ejecución</t>
  </si>
  <si>
    <t>Entidad que aporta el recurso</t>
  </si>
  <si>
    <t>Total</t>
  </si>
  <si>
    <t>Seleccione</t>
  </si>
  <si>
    <t>Ejemplo: Alquiler de instalaciones para impartir las capacitaciones.</t>
  </si>
  <si>
    <t>Detalle del costo. 
Ejemplo: Alquiler de instalaciones.</t>
  </si>
  <si>
    <t>Contratación de servicio de construcción.</t>
  </si>
  <si>
    <t>Pago de servicios profesionales de capacitación a 3 instructores.</t>
  </si>
  <si>
    <t>Ejemplo:Desarrollo de las actividades formativas.</t>
  </si>
  <si>
    <t>Construcción de aulas para el Centro Cívico.</t>
  </si>
  <si>
    <t>Muestreo de sustancias en laboratorio.</t>
  </si>
  <si>
    <t>Equipamiento de la oficina a crear.</t>
  </si>
  <si>
    <t>Desarrollo de las actividades formativas.</t>
  </si>
  <si>
    <t>Suministros de oficina (tinta de impresión, hojas blancas, grapadoras, lápices de color…)</t>
  </si>
  <si>
    <t>5 computadoras.</t>
  </si>
  <si>
    <t>2 Microscopios.</t>
  </si>
  <si>
    <t>1 aire acondicionado</t>
  </si>
  <si>
    <t>Mantenimiento de la temperatura adecuada para las muestras químicas.</t>
  </si>
  <si>
    <t>Traslado de estudiantes a las instalaciones deportivas.</t>
  </si>
  <si>
    <t>Servicio de transporte</t>
  </si>
  <si>
    <t>Ejemplo: 2024.</t>
  </si>
  <si>
    <t>2024 y 2025</t>
  </si>
  <si>
    <t>2024 a 2027.</t>
  </si>
  <si>
    <t>Ejemplo: ICD.</t>
  </si>
  <si>
    <t>PANI</t>
  </si>
  <si>
    <t>ICD</t>
  </si>
  <si>
    <t>OIJ</t>
  </si>
  <si>
    <t>MEP</t>
  </si>
  <si>
    <t>ONG</t>
  </si>
  <si>
    <t>OBSERVACIONES:</t>
  </si>
  <si>
    <t>- Indicar la cantidad de bienes a adquirir: 10 impresoras.</t>
  </si>
  <si>
    <t>- En los servicios se puede omitir precisar la cantidad, pero en caso de que se pueda indicar, hacerlo (pago de servicios profesionales de tres instructores)</t>
  </si>
  <si>
    <t>- Para saber la partida presupuestaria consultar:</t>
  </si>
  <si>
    <t>- Usar el tipo de cambio que establece el Ministerio de Hacienda para el ejercicio presupuestario actual o próximo (según aplique), Para esto consultar a la UPLA o a Presupuesto de la UAFI.</t>
  </si>
  <si>
    <t xml:space="preserve">                    1) Objeto Clasificador del Gasto de Hacienda</t>
  </si>
  <si>
    <t xml:space="preserve">               En caso de ser necesario, para precisar mejor, consultar:</t>
  </si>
  <si>
    <t xml:space="preserve">               2) Catálogo de Mercancías último al 15 de julio de 2011 (Solicitar a la UPLA o a Presupuesto de la UAFI).</t>
  </si>
  <si>
    <t>Papelería y útiles de oficina +</t>
  </si>
  <si>
    <t>Servicio de limpieza +</t>
  </si>
  <si>
    <t>Artículos de limpieza +</t>
  </si>
  <si>
    <t>Servicio de seguridad +</t>
  </si>
  <si>
    <t>Insumos de seguridad +</t>
  </si>
  <si>
    <t>Servicios públicos, como: +</t>
  </si>
  <si>
    <t xml:space="preserve">           - Agua +</t>
  </si>
  <si>
    <t xml:space="preserve">           - Electricidad +</t>
  </si>
  <si>
    <t xml:space="preserve">           - Internet +</t>
  </si>
  <si>
    <t xml:space="preserve">           - Teléfono +</t>
  </si>
  <si>
    <t xml:space="preserve">           - Gas +</t>
  </si>
  <si>
    <t xml:space="preserve">           - Mensajería +</t>
  </si>
  <si>
    <t xml:space="preserve">           - Otros servicios básicos +</t>
  </si>
  <si>
    <t>Salarios de personal de ventas &lt;</t>
  </si>
  <si>
    <t>Salarios administrativos &lt;</t>
  </si>
  <si>
    <t xml:space="preserve"> &lt;: Se incluyen los salarios de plazas o puestos nuevos que se estarían creando. Si se emplea a personal que ya la entidad tiene, no se agrega como gasto. Excepto en el caso de ONG, pues es parte de los gastos operativos que necesitan cubrir.</t>
  </si>
  <si>
    <t xml:space="preserve"> +: Se refiere a un gasto nuevo que se va a dar, no se debe calcular gastos que ya existan. 
Por ejemplo si el proyecto va a requerir aumentar la cantidad de personal de seguridad, este gasto se incluye, pero si se va a emplear al mismo personal que ya se tiene, entonces no se considera.</t>
  </si>
  <si>
    <t>*: Dinero disponible para cubrir la operativa de, al menos, los primeros seis meses de operación del proyecto (CAPITAL DE TRABAJO)</t>
  </si>
  <si>
    <t>Subtipo</t>
  </si>
  <si>
    <t>CLASIFICACIÓN 1</t>
  </si>
  <si>
    <t>Cálculo, según precios de mercado, de los principales activos físicos que conlleva el inicio de la operación del proyecto, tales como: terrenos, infraestructura, obras de protección, maquinaria, equipamiento y vehículos, entre otros.</t>
  </si>
  <si>
    <t xml:space="preserve"> Adquisición de servicios o derechos que son indispensables para ejecutar el proyecto, como: recursos humanos, supervisión, pago de intereses, servicios básicos, alquileres, patentes, permisos fitosanitarios, costos de organización y legalización, imprevistos, avalúos de fincas, entre otros.</t>
  </si>
  <si>
    <t>En el caso del sector público, estos se relacionan con la distribución y comercialización de los productos o servicios en términos de servicios de comunicación, fletes, viáticos, transporte, asistencia técnica a clientes/usuarios, publicidad y otros.</t>
  </si>
  <si>
    <t>- Para completar las columnas “Clasificación 1” y “Clasificación 2” guíese con las siguientes definiciones:</t>
  </si>
  <si>
    <t>Tabla. Costos del proyecto</t>
  </si>
  <si>
    <t>Tabla. Flujo de costos durante la vida útil del proyecto</t>
  </si>
  <si>
    <t>Año 0</t>
  </si>
  <si>
    <t>Año 1</t>
  </si>
  <si>
    <t>Año 2</t>
  </si>
  <si>
    <t>Año 3</t>
  </si>
  <si>
    <t>Año 4</t>
  </si>
  <si>
    <t>Año 5</t>
  </si>
  <si>
    <t>Año 6</t>
  </si>
  <si>
    <t>Año 7</t>
  </si>
  <si>
    <t>Año 8</t>
  </si>
  <si>
    <t>Año 9</t>
  </si>
  <si>
    <t>Año 10</t>
  </si>
  <si>
    <t>Tipo de costo</t>
  </si>
  <si>
    <t>Tipos de costos 1</t>
  </si>
  <si>
    <t>Tipos de costos 2</t>
  </si>
  <si>
    <t>Costo Indirecto</t>
  </si>
  <si>
    <t>Costo Directo</t>
  </si>
  <si>
    <t>Costo tipo 1</t>
  </si>
  <si>
    <t>Costo tipo 2</t>
  </si>
  <si>
    <t>Actividad a la que se destina el recurso</t>
  </si>
  <si>
    <t>Monto ₡</t>
  </si>
  <si>
    <t>Año de ejecuc.</t>
  </si>
  <si>
    <t>Ejemplos:
-Costo de uso de las instalaciones: no se trata ni de construir un edificio ni de alquilarlo, pero será el espacio que donará una entidad involucrada, que no implica ninguna erogación presupuestaria pues ya se dispone de las instalaciones.
-Personal de capacitador: no se trata de personal tercero al que se le pagará específicamente para el proyecto- mediante servicios profesionales, por ejemplo-, sino de personal institucional, cuyos costos se asocian a salarios que paga la entidad).</t>
  </si>
  <si>
    <t>Tabla. Presupuesto por entidad</t>
  </si>
  <si>
    <t>1.1.  Fijos:</t>
  </si>
  <si>
    <r>
      <rPr>
        <b/>
        <sz val="12"/>
        <color theme="1"/>
        <rFont val="Calibri"/>
        <family val="2"/>
        <scheme val="minor"/>
      </rPr>
      <t>COSTO DE INVERSIÓN:</t>
    </r>
    <r>
      <rPr>
        <sz val="12"/>
        <color theme="1"/>
        <rFont val="Calibri"/>
        <family val="2"/>
        <scheme val="minor"/>
      </rPr>
      <t xml:space="preserve">
Recurso que se requiere en la fase de inversión, es decir, los costos necesarios para poner en funcionamiento el proyecto.</t>
    </r>
  </si>
  <si>
    <r>
      <t xml:space="preserve">1.2.  </t>
    </r>
    <r>
      <rPr>
        <b/>
        <sz val="12"/>
        <color rgb="FF000000"/>
        <rFont val="Calibri"/>
        <family val="2"/>
        <scheme val="minor"/>
      </rPr>
      <t>Intangibles:</t>
    </r>
  </si>
  <si>
    <r>
      <t>1.3. Capital de trabajo:</t>
    </r>
    <r>
      <rPr>
        <sz val="12"/>
        <color theme="1"/>
        <rFont val="Calibri"/>
        <family val="2"/>
        <scheme val="minor"/>
      </rPr>
      <t xml:space="preserve"> recursos financieros necesarios para iniciar la etapa de operación del proyecto. Este monto de capital de trabajo deberá cubrir los costos mínimos durante los primeros meses de operación.</t>
    </r>
  </si>
  <si>
    <r>
      <t xml:space="preserve">DE OPERACIÓN Y MANTENIMIENTO:
</t>
    </r>
    <r>
      <rPr>
        <sz val="12"/>
        <color rgb="FF000000"/>
        <rFont val="Calibri"/>
        <family val="2"/>
        <scheme val="minor"/>
      </rPr>
      <t>Costo en el que se incurre en la etapa de operación, para garantizar la producción de los bienes o la prestación de servicios.</t>
    </r>
  </si>
  <si>
    <r>
      <t>2.1. Costos de producción</t>
    </r>
    <r>
      <rPr>
        <sz val="12"/>
        <color rgb="FF000000"/>
        <rFont val="Calibri"/>
        <family val="2"/>
        <scheme val="minor"/>
      </rPr>
      <t>: se relacionan de forma directa con la elaboración del producto o la prestación del servicio y corresponden a los costos en recursos humanos, materias primas, insumos, materiales, mantenimiento, entre otros.</t>
    </r>
  </si>
  <si>
    <r>
      <t>2.2. Costos administrativos</t>
    </r>
    <r>
      <rPr>
        <sz val="12"/>
        <color theme="1"/>
        <rFont val="Calibri"/>
        <family val="2"/>
        <scheme val="minor"/>
      </rPr>
      <t>: están vinculados con actividades que conllevan la administración de los recursos y la gestión contable; incluyendo generalmente los salarios administrativos, suministros, servicios públicos y de comunicación, depreciación mobiliario y equipo de oficinas, pago de intereses, amortizaciones, entre otros.</t>
    </r>
  </si>
  <si>
    <r>
      <t>2.3. Costos de ventas</t>
    </r>
    <r>
      <rPr>
        <sz val="12"/>
        <color rgb="FF000000"/>
        <rFont val="Calibri"/>
        <family val="2"/>
        <scheme val="minor"/>
      </rPr>
      <t xml:space="preserve">: </t>
    </r>
  </si>
  <si>
    <r>
      <t>Alquiler de edificios, locales y terrenos</t>
    </r>
    <r>
      <rPr>
        <sz val="12"/>
        <color theme="1"/>
        <rFont val="Calibri"/>
        <family val="2"/>
        <scheme val="minor"/>
      </rPr>
      <t xml:space="preserve"> por periodos fijos y ocasionales, para uso de oficinas, habitaciones para empleados, bodegas, estacionamientos públicos y privados, terrenos y locales diversos. Considera además, las obligaciones derivadas de los contratos de arrendamiento de espacios para todo tipo de eventos o sitios como fincas y otros.</t>
    </r>
  </si>
  <si>
    <r>
      <t>Alquiler de todo tipo de maquinaria, equipo y mobiliario</t>
    </r>
    <r>
      <rPr>
        <sz val="12"/>
        <color theme="1"/>
        <rFont val="Calibri"/>
        <family val="2"/>
        <scheme val="minor"/>
      </rPr>
      <t xml:space="preserve"> necesario para realizar las actividades de la institución. Considera además el servicio de operación de los equipos, si así lo consigna el contrato de alquiler. Incluye el alquiler de vehículos, así como el pago de kilometraje, el cual corresponde a las sumas que se reconocen a aquellos funcionarios que utilizan el vehículo de su propiedad en la ejecución de sus funciones, según el marco legal vigente.</t>
    </r>
  </si>
  <si>
    <r>
      <t>Alquiler de equipo de cómputo</t>
    </r>
    <r>
      <rPr>
        <sz val="12"/>
        <color theme="1"/>
        <rFont val="Calibri"/>
        <family val="2"/>
        <scheme val="minor"/>
      </rPr>
      <t>.</t>
    </r>
  </si>
  <si>
    <r>
      <t>Alquiler de equipo y derechos para telecomunicaciones</t>
    </r>
    <r>
      <rPr>
        <sz val="12"/>
        <color theme="1"/>
        <rFont val="Calibri"/>
        <family val="2"/>
        <scheme val="minor"/>
      </rPr>
      <t>, tales como alquiler de canales digitales, alquiler de líneas directas, redes inalámbricas, equipo para telecomunicaciones, entre otros.</t>
    </r>
  </si>
  <si>
    <r>
      <t>Servicio de agua y alcantarillado, de energía eléctrica, de correo, de telecomunicaciones, Internet y otros</t>
    </r>
    <r>
      <rPr>
        <sz val="12"/>
        <color theme="1"/>
        <rFont val="Calibri"/>
        <family val="2"/>
        <scheme val="minor"/>
      </rPr>
      <t xml:space="preserve"> servicios similares.</t>
    </r>
  </si>
  <si>
    <r>
      <t>Otros servicios básicos</t>
    </r>
    <r>
      <rPr>
        <sz val="12"/>
        <color theme="1"/>
        <rFont val="Calibri"/>
        <family val="2"/>
        <scheme val="minor"/>
      </rPr>
      <t>, por ejemplo los servicios que brindan las municipalidades o el sector privado como recolección de desechos sólidos, aseo de vías y sitios públicos, alumbrado público y otros.</t>
    </r>
  </si>
  <si>
    <r>
      <t>Servicios de Información</t>
    </r>
    <r>
      <rPr>
        <sz val="12"/>
        <color theme="1"/>
        <rFont val="Calibri"/>
        <family val="2"/>
        <scheme val="minor"/>
      </rPr>
      <t xml:space="preserve"> para efecto de dar a conocer asuntos de carácter oficial, de tipo administrativo, campañas de carácter culturales, educativas, científicas o técnicas. Incluye la publicación de avisos, edictos, acuerdos, reglamentos, decretos, leyes, la preparación de guiones, documentales y similares, transmitidos a través de medios de comunicación masiva, escritos, radiales, audiovisuales o cualquier otro medio. La característica de este gasto es la de mantener informada a la ciudadanía en general.</t>
    </r>
  </si>
  <si>
    <r>
      <t>Publicidad y propaganda</t>
    </r>
    <r>
      <rPr>
        <sz val="12"/>
        <color theme="1"/>
        <rFont val="Calibri"/>
        <family val="2"/>
        <scheme val="minor"/>
      </rPr>
      <t>, tales como anuncios, cuñas, avisos, patrocinios, preparación de guiones y documentales de carácter comercial, y otros, los cuales llegan a la ciudadanía a través de los medios de comunicación masiva, escritos, radiales, audiovisuales o cualquier otro medio, que tienen como fin atraer a posibles compradores, espectadores y usuarios o bien resaltar la imagen institucional. Se incluyen los contratos relacionados con publicidad y propaganda institucional que suministren artículos con fines publicitarios tales como: revistas, libretas, agendas, llaveros, lapiceros entre otros.</t>
    </r>
  </si>
  <si>
    <r>
      <t>Impresión, encuadernación, fotocopiado, encuadernación y reproducción</t>
    </r>
    <r>
      <rPr>
        <sz val="12"/>
        <color theme="1"/>
        <rFont val="Calibri"/>
        <family val="2"/>
        <scheme val="minor"/>
      </rPr>
      <t xml:space="preserve"> de revistas, libros, periódicos, comprobantes, títulos valores, especies fiscales y papelería en general utilizada en la operación propia de las instituciones.</t>
    </r>
  </si>
  <si>
    <r>
      <t>Transporte de bienes</t>
    </r>
    <r>
      <rPr>
        <sz val="12"/>
        <color theme="1"/>
        <rFont val="Calibri"/>
        <family val="2"/>
        <scheme val="minor"/>
      </rPr>
      <t>, sea objetos y animales, hacia el exterior, desde el exterior o dentro del territorio nacional. Comprende además el servicio de remolque. Se excluyen las sumas que se destinan al transporte o flete del equipo, el mobiliario o la maquinaria que adquiere la Institución, las cuales van en el GRUPO 5 “BIENES DURADEROS”.</t>
    </r>
  </si>
  <si>
    <r>
      <t>Servicios aduaneros</t>
    </r>
    <r>
      <rPr>
        <sz val="12"/>
        <color theme="1"/>
        <rFont val="Calibri"/>
        <family val="2"/>
        <scheme val="minor"/>
      </rPr>
      <t xml:space="preserve"> relacionados con las importaciones y exportaciones de mercancías tales como bodegaje, almacenaje, desalmacenaje y otros.</t>
    </r>
  </si>
  <si>
    <r>
      <t>Comisiones y gastos por servicios financieros y comerciales</t>
    </r>
    <r>
      <rPr>
        <sz val="12"/>
        <color theme="1"/>
        <rFont val="Calibri"/>
        <family val="2"/>
        <scheme val="minor"/>
      </rPr>
      <t>, por ejemplo cobranzas, servicios de recaudación de impuestos, cobro de cuotas a la seguridad social, cobros de servicios públicos, pagos diversos y otras transacciones mercantiles, cuyo cálculo usualmente se basa en un porcentaje de las cantidades monetarias implicadas en la operación. Incluye las comisiones por: administración de fideicomisos, la venta de planes de ahorro y préstamo, venta de seguros, aperturas de cartas de crédito, transferencias bancarias, servicios por la utilización de plataformas electrónicas de transacciones, entre otras.</t>
    </r>
  </si>
  <si>
    <r>
      <t>Servicios de tecnologías de información</t>
    </r>
    <r>
      <rPr>
        <sz val="12"/>
        <color theme="1"/>
        <rFont val="Calibri"/>
        <family val="2"/>
        <scheme val="minor"/>
      </rPr>
      <t>: considera el pago de los servicios de carácter virtual tales como acceso a información especializada, cuya obtención se realiza a través de medios informáticos, telemáticos y/o electrónicos, como por ejemplo: pruebas en línea, Master Lex. También incluye todos los servicios en la nube como por ejemplo la administración de información, accesos, almacenamientos, servicios que garanticen la continuidad, el resguardo y la seguridad de la información, y toda clase de servicios referentes a nuevas herramientas tecnológicas de este tipo. Incluye el certificado de firma digital.</t>
    </r>
  </si>
  <si>
    <r>
      <t>Servicios en ciencias de la salud</t>
    </r>
    <r>
      <rPr>
        <sz val="12"/>
        <color theme="1"/>
        <rFont val="Calibri"/>
        <family val="2"/>
        <scheme val="minor"/>
      </rPr>
      <t>: servicios profesionales y técnicos para realizar trabajos en el campo de la salud como por ejemplo: medicina, farmacia, laboratorio, veterinaria, entre otros, así como los servicios de permisos de funcionamiento.</t>
    </r>
  </si>
  <si>
    <r>
      <t>Servicios jurídicos</t>
    </r>
    <r>
      <rPr>
        <sz val="12"/>
        <color theme="1"/>
        <rFont val="Calibri"/>
        <family val="2"/>
        <scheme val="minor"/>
      </rPr>
      <t>: servicios profesionales y técnicos para elaborar trabajos en el campo de la abogacía y el notariado.</t>
    </r>
  </si>
  <si>
    <r>
      <t>Servicios de ingeniería y arquitectura</t>
    </r>
    <r>
      <rPr>
        <sz val="12"/>
        <color theme="1"/>
        <rFont val="Calibri"/>
        <family val="2"/>
        <scheme val="minor"/>
      </rPr>
      <t>: servicios profesionales y técnicos para realizar trabajos en los diferentes campos de la arquitectura y la ingeniería tales como la ingeniería civil, ambiental, agronomía, eléctrica, forestal, química, mecánica, industrial, etc.</t>
    </r>
  </si>
  <si>
    <r>
      <t xml:space="preserve">Incluye los gastos de diseño y/o elaboración de planos de obras públicas, cuando se contratan de forma independiente del ejecutor de la obra. </t>
    </r>
    <r>
      <rPr>
        <sz val="12"/>
        <color theme="1"/>
        <rFont val="Calibri"/>
        <family val="2"/>
        <scheme val="minor"/>
      </rPr>
      <t>En caso de que la contratación incluya el diseño y la construcción de la obra, los gastos van en el GRUPO 5 “BIENES DURADEROS”. La supervisión de la construcción de obras públicas también va en el GRUPO 5 “BIENES DURADEROS”.</t>
    </r>
  </si>
  <si>
    <r>
      <t>Servicios en ciencias económicas y sociales</t>
    </r>
    <r>
      <rPr>
        <sz val="12"/>
        <color theme="1"/>
        <rFont val="Calibri"/>
        <family val="2"/>
        <scheme val="minor"/>
      </rPr>
      <t>: servicios profesionales y técnicos para la elaboración de trabajos en las áreas de contaduría, economía, administración, finanzas, sociología, psicología y las demás áreas de las ciencias económicas y sociales.</t>
    </r>
  </si>
  <si>
    <r>
      <t>Servicios informáticos</t>
    </r>
    <r>
      <rPr>
        <sz val="12"/>
        <color theme="1"/>
        <rFont val="Calibri"/>
        <family val="2"/>
        <scheme val="minor"/>
      </rPr>
      <t>: servicios profesionales o técnicos que se contratan para la elaboración de planes, diseños, diagnósticos y estudios diversos en el campo de la informática.</t>
    </r>
  </si>
  <si>
    <t>Incluye además la contratación del desarrollo de páginas WEB y desarrollos informáticos de menor complejidad; caso contario entran en el GRUPO 5 “BIENES DURADEROS”. La adquisición, el desarrollo de sistemas informáticos y adiciones a los sistemas existentes, entra en el GRUPO 5.</t>
  </si>
  <si>
    <r>
      <t>Servicios generales</t>
    </r>
    <r>
      <rPr>
        <sz val="12"/>
        <color theme="1"/>
        <rFont val="Calibri"/>
        <family val="2"/>
        <scheme val="minor"/>
      </rPr>
      <t>: servicios misceláneos contratados, tales como servicios de vigilancia, de aseo y limpieza, de confección, de lavandería y otros servicios de naturaleza manual.</t>
    </r>
  </si>
  <si>
    <r>
      <t xml:space="preserve">Seguros: pagos de primas de seguros de daños y de seguros personales. </t>
    </r>
    <r>
      <rPr>
        <sz val="12"/>
        <color theme="1"/>
        <rFont val="Calibri"/>
        <family val="2"/>
        <scheme val="minor"/>
      </rPr>
      <t>Incluye los reaseguros y otras obligaciones por contratos de seguros.</t>
    </r>
    <r>
      <rPr>
        <b/>
        <sz val="12"/>
        <color theme="1"/>
        <rFont val="Calibri"/>
        <family val="2"/>
        <scheme val="minor"/>
      </rPr>
      <t xml:space="preserve"> </t>
    </r>
    <r>
      <rPr>
        <sz val="12"/>
        <color theme="1"/>
        <rFont val="Calibri"/>
        <family val="2"/>
        <scheme val="minor"/>
      </rPr>
      <t>Se excluyen los seguros de aquel equipo, mobiliario o maquinaria que se compre, ya que se consideran gastos asociados con la compra, y por lo tanto, va en el GRUPO 5 “BIENES DURADEROS”.</t>
    </r>
  </si>
  <si>
    <r>
      <t>Actividades de capacitación y aprendizaje</t>
    </r>
    <r>
      <rPr>
        <sz val="12"/>
        <color theme="1"/>
        <rFont val="Calibri"/>
        <family val="2"/>
        <scheme val="minor"/>
      </rPr>
      <t xml:space="preserve"> tales como seminarios, charlas, congresos, simposios, cursos, talleres y similares. En este concepto se incluyen las contrataciones de manera integral o bien por separado, por ejemplo: instructores y personal de apoyo; salas de instrucción, maquinaria, equipo y mobiliario; útiles, materiales y suministros como cartapacios, afiches, flores, placas, pergaminos, así como la alimentación y hospedaje que se brinda a los participantes de los eventos.</t>
    </r>
  </si>
  <si>
    <r>
      <t>Actividades protocolarias, sociales y de representación institucional</t>
    </r>
    <r>
      <rPr>
        <sz val="12"/>
        <color theme="1"/>
        <rFont val="Calibri"/>
        <family val="2"/>
        <scheme val="minor"/>
      </rPr>
      <t>: pago de los servicios, útiles, materiales y suministros diversos, que se contraten de manera integral o adquieran en forma separada, necesarios para efectuar celebraciones y cualquier otra atención que se brinde a funcionarios o personas ajenas a la entidad, tales como recepciones oficiales, conmemoraciones, agasajos, exposiciones, entre otros. Así como aquellos gastos para la atención oficial de personas ajenas a la institución.</t>
    </r>
  </si>
  <si>
    <r>
      <t>Mantenimiento de edificios, locales y terrenos</t>
    </r>
    <r>
      <rPr>
        <sz val="12"/>
        <color theme="1"/>
        <rFont val="Calibri"/>
        <family val="2"/>
        <scheme val="minor"/>
      </rPr>
      <t>: mantenimiento preventivo y habitual de terrenos, oficinas, bodegas, locales diversos, museos, hospitales y similares, por ejemplo: ascensores, pintura del inmueble, reparaciones y remodelaciones menores en techos, paredes y pisos. Se incluye el mantenimiento y reparación de las conexiones internas de sistemas eléctricos, telefónicos y/o de cómputo, así como los sistemas de seguridad de los edificios, entre otros.</t>
    </r>
  </si>
  <si>
    <r>
      <t>Mantenimiento de vías de comunicación</t>
    </r>
    <r>
      <rPr>
        <sz val="12"/>
        <color theme="1"/>
        <rFont val="Calibri"/>
        <family val="2"/>
        <scheme val="minor"/>
      </rPr>
      <t>: caminos y carreteras, puentes, vías férreas, muelles, pistas de aterrizaje y otras vías de comunicación, entre otras.</t>
    </r>
  </si>
  <si>
    <r>
      <t>Mantenimiento de instalaciones y otras obras</t>
    </r>
    <r>
      <rPr>
        <sz val="12"/>
        <color theme="1"/>
        <rFont val="Calibri"/>
        <family val="2"/>
        <scheme val="minor"/>
      </rPr>
      <t>, ejemplo: de infraestructura eléctrica, de telecomunicaciones, acueductos, de riego, de alcantarillado pluvial y sanitario, oleoductos y depósitos, entre otras. También incluye el mantenimiento de monumentos, pinturas y esculturas declaradas patrimonio cultural o aquellos cuyo mantenimiento esté a cargo de las instituciones del Estado.</t>
    </r>
  </si>
  <si>
    <r>
      <t>Mantenimiento y reparación de maquinaria y equipo de producción</t>
    </r>
    <r>
      <rPr>
        <sz val="12"/>
        <color theme="1"/>
        <rFont val="Calibri"/>
        <family val="2"/>
        <scheme val="minor"/>
      </rPr>
      <t>, para labores agrícolas, equipo industrial, equipos de pavimentación, equipo de imprenta, incubadoras, equipo de fumigación, equipo de riego, calderas, generadores, compactadores de suelo, para asfaltado, entre otros.</t>
    </r>
  </si>
  <si>
    <r>
      <t>Mantenimiento y reparación de equipo de transporte</t>
    </r>
    <r>
      <rPr>
        <sz val="12"/>
        <color theme="1"/>
        <rFont val="Calibri"/>
        <family val="2"/>
        <scheme val="minor"/>
      </rPr>
      <t>, tracción y elevación, tales como automóviles, buses, camiones, equipo ferroviario, grúas, aeronaves, embarcaciones, motocicletas, cuadraciclos, bicicletas y cualquier otro equipo de naturaleza similar.</t>
    </r>
  </si>
  <si>
    <r>
      <t>Mantenimiento y reparación de equipo de comunicación</t>
    </r>
    <r>
      <rPr>
        <sz val="12"/>
        <color theme="1"/>
        <rFont val="Calibri"/>
        <family val="2"/>
        <scheme val="minor"/>
      </rPr>
      <t>, tales como centrales telefónicas, antenas, transmisores, receptores, teléfonos, faxes, equipo de radio, video filmador, equipo de cine, plataformas de interconectividad y comunicación, entre otros.</t>
    </r>
  </si>
  <si>
    <r>
      <t>Mantenimiento y reparación de equipo y mobiliario de oficina</t>
    </r>
    <r>
      <rPr>
        <sz val="12"/>
        <color theme="1"/>
        <rFont val="Calibri"/>
        <family val="2"/>
        <scheme val="minor"/>
      </rPr>
      <t>, como máquinas de escribir, archivadores, aires acondicionados, fotocopiadoras, escritorios, sillas, entre otros.</t>
    </r>
  </si>
  <si>
    <r>
      <t>Mantenimiento y reparación de equipo de cómputo y sistemas de información</t>
    </r>
    <r>
      <rPr>
        <sz val="12"/>
        <color theme="1"/>
        <rFont val="Calibri"/>
        <family val="2"/>
        <scheme val="minor"/>
      </rPr>
      <t>, tanto la parte física como en el conjunto de programas en funcionamiento, sus equipos auxiliares y otros.</t>
    </r>
  </si>
  <si>
    <r>
      <t>Mantenimiento y reparación de otros equipos</t>
    </r>
    <r>
      <rPr>
        <sz val="12"/>
        <color theme="1"/>
        <rFont val="Calibri"/>
        <family val="2"/>
        <scheme val="minor"/>
      </rPr>
      <t>, por ejemplo: equipo y mobiliario médico, hospitalario, de laboratorio, de investigación y protección ambiental, drones, entre otros.</t>
    </r>
  </si>
  <si>
    <r>
      <t>Combustibles, productos farmacéuticos, medicinales y veterinarios, tintas, pinturas y diluyentes</t>
    </r>
    <r>
      <rPr>
        <sz val="12"/>
        <color theme="1"/>
        <rFont val="Calibri"/>
        <family val="2"/>
        <scheme val="minor"/>
      </rPr>
      <t>, abonos y fertilizantes, insecticidas, fungicidas y similares, entre otros.</t>
    </r>
  </si>
  <si>
    <r>
      <t>Productos pecuarios y otras especies</t>
    </r>
    <r>
      <rPr>
        <sz val="12"/>
        <color theme="1"/>
        <rFont val="Calibri"/>
        <family val="2"/>
        <scheme val="minor"/>
      </rPr>
      <t xml:space="preserve"> cuyo uso no está dirigido a la reproducción, comercialización o trabajo y que se destinan a la investigación u otros usos.</t>
    </r>
  </si>
  <si>
    <r>
      <t>Productos agroforestales</t>
    </r>
    <r>
      <rPr>
        <sz val="12"/>
        <color theme="1"/>
        <rFont val="Calibri"/>
        <family val="2"/>
        <scheme val="minor"/>
      </rPr>
      <t>: semillas, almácigo de todo tipo y plantas en general, que se utilizan con fines de investigación, reforestación y otros.</t>
    </r>
  </si>
  <si>
    <r>
      <t>Alimentos y bebidas para el consumo humano</t>
    </r>
    <r>
      <rPr>
        <sz val="12"/>
        <color theme="1"/>
        <rFont val="Calibri"/>
        <family val="2"/>
        <scheme val="minor"/>
      </rPr>
      <t>. Incluye los gastos de comida y otros servicios de restaurante, reuniones de trabajo y otras actividades de carácter laboral, pacientes de los centros hospitalarios, comedores estudiantiles, albergues infantiles, internos de los centros penitenciarios y otros. No contempla la alimentación para actividades de capacitación, protocolarias o sociales la cual se debe imputar en el GRUPO 1 “SERVICIOS”.</t>
    </r>
  </si>
  <si>
    <r>
      <t>Alimentos para animales</t>
    </r>
    <r>
      <rPr>
        <sz val="12"/>
        <color theme="1"/>
        <rFont val="Calibri"/>
        <family val="2"/>
        <scheme val="minor"/>
      </rPr>
      <t>: concentrados, mezclas para engorde y otros similares.</t>
    </r>
  </si>
  <si>
    <r>
      <t>Materiales y productos metálicos</t>
    </r>
    <r>
      <rPr>
        <sz val="12"/>
        <color theme="1"/>
        <rFont val="Calibri"/>
        <family val="2"/>
        <scheme val="minor"/>
      </rPr>
      <t>, como hierro, acero, aluminio, cobre, zinc, bronce y otros, por ejemplo: lingotes, varillas, alambres, hojalatas, cerraduras, candados, entre otros.</t>
    </r>
  </si>
  <si>
    <r>
      <t>Materiales y productos minerales y asfálticos</t>
    </r>
    <r>
      <rPr>
        <sz val="12"/>
        <color theme="1"/>
        <rFont val="Calibri"/>
        <family val="2"/>
        <scheme val="minor"/>
      </rPr>
      <t>: barro, cemento y similares; mezclas asfálticas, cemento, cal y otros similares; piedra, arcilla y arena.</t>
    </r>
  </si>
  <si>
    <r>
      <t>Madera y sus derivados</t>
    </r>
    <r>
      <rPr>
        <sz val="12"/>
        <color theme="1"/>
        <rFont val="Calibri"/>
        <family val="2"/>
        <scheme val="minor"/>
      </rPr>
      <t>: tablas, reglas, tablilla, madera prensada, puertas, ventanas y marcos, etc. No incluye el mobiliario elaborado con madera, el cual entra en el GRUPO 5 “BIENES DURADEROS”.</t>
    </r>
  </si>
  <si>
    <r>
      <t>Materiales y productos eléctricos, telefónicos y de cómputo</t>
    </r>
    <r>
      <rPr>
        <sz val="12"/>
        <color theme="1"/>
        <rFont val="Calibri"/>
        <family val="2"/>
        <scheme val="minor"/>
      </rPr>
      <t>, por ejemplo: todo tipo de cable, bombillos, tubos, conectadores, uniones, cajas octogonales, toma corrientes, cajas telefónicas, memoria RAM, tarjetas para cómputo, abanicos internos de computadoras, entre otros.</t>
    </r>
  </si>
  <si>
    <r>
      <t>Materiales y productos de plástico y vidrio</t>
    </r>
    <r>
      <rPr>
        <sz val="12"/>
        <color theme="1"/>
        <rFont val="Calibri"/>
        <family val="2"/>
        <scheme val="minor"/>
      </rPr>
      <t xml:space="preserve"> para la construcción, mantenimiento y reparación, tales como: mangueras, recipientes, tubos y accesorios de tipo PVC, láminas, vidrios de seguridad, espejos, entre otros.</t>
    </r>
  </si>
  <si>
    <r>
      <t>Herramientas e instrumentos</t>
    </r>
    <r>
      <rPr>
        <sz val="12"/>
        <color theme="1"/>
        <rFont val="Calibri"/>
        <family val="2"/>
        <scheme val="minor"/>
      </rPr>
      <t xml:space="preserve"> para carpintería, mecánica, electricidad, artesanía, agricultura, instrumentos de investigación no médica, entre otras. Ejemplo: martillos, cepillos, palas, alicates, cintas métricas, tubos de ensayo, desatornillador, probetas, serruchos, entre otros. Los instrumentos médicos, hospitalarios y de investigación médica, se incluyen en el GRUPO 2 “MATERIALES Y SUMINISTROS”.</t>
    </r>
  </si>
  <si>
    <r>
      <t>Repuestos y accesorios</t>
    </r>
    <r>
      <rPr>
        <sz val="12"/>
        <color theme="1"/>
        <rFont val="Calibri"/>
        <family val="2"/>
        <scheme val="minor"/>
      </rPr>
      <t xml:space="preserve"> que se usan para el mantenimiento y reparación de maquinaria y equipo así como accesorios, por ejemplo: llantas, baterías, escobillas, espejos, parabrisas, racks, canastas, etc. Los repuestos y accesorios destinados al mantenimiento y reparación de los sistemas eléctricos, telefónicos y de cómputo entran en el GRUPO 2 “MATERIALES Y SUMINISTROS”.</t>
    </r>
  </si>
  <si>
    <r>
      <t>Materiales, suministros, artículos terminados y otros activos</t>
    </r>
    <r>
      <rPr>
        <sz val="12"/>
        <color theme="1"/>
        <rFont val="Calibri"/>
        <family val="2"/>
        <scheme val="minor"/>
      </rPr>
      <t xml:space="preserve">, que se adquieren exclusivamente para utilizarlos </t>
    </r>
    <r>
      <rPr>
        <b/>
        <sz val="12"/>
        <color theme="1"/>
        <rFont val="Calibri"/>
        <family val="2"/>
        <scheme val="minor"/>
      </rPr>
      <t>como materia prima</t>
    </r>
    <r>
      <rPr>
        <sz val="12"/>
        <color theme="1"/>
        <rFont val="Calibri"/>
        <family val="2"/>
        <scheme val="minor"/>
      </rPr>
      <t xml:space="preserve"> en el proceso productivo, </t>
    </r>
    <r>
      <rPr>
        <b/>
        <sz val="12"/>
        <color theme="1"/>
        <rFont val="Calibri"/>
        <family val="2"/>
        <scheme val="minor"/>
      </rPr>
      <t>o</t>
    </r>
    <r>
      <rPr>
        <sz val="12"/>
        <color theme="1"/>
        <rFont val="Calibri"/>
        <family val="2"/>
        <scheme val="minor"/>
      </rPr>
      <t xml:space="preserve"> </t>
    </r>
    <r>
      <rPr>
        <b/>
        <sz val="12"/>
        <color theme="1"/>
        <rFont val="Calibri"/>
        <family val="2"/>
        <scheme val="minor"/>
      </rPr>
      <t>para la comercialización</t>
    </r>
    <r>
      <rPr>
        <sz val="12"/>
        <color theme="1"/>
        <rFont val="Calibri"/>
        <family val="2"/>
        <scheme val="minor"/>
      </rPr>
      <t>.</t>
    </r>
  </si>
  <si>
    <r>
      <t>Útiles y materiales de oficina, cómputo y para la enseñanza</t>
    </r>
    <r>
      <rPr>
        <sz val="12"/>
        <color theme="1"/>
        <rFont val="Calibri"/>
        <family val="2"/>
        <scheme val="minor"/>
      </rPr>
      <t>, tales como: bolígrafos, discos compactos, llaves mayas, token y otros artículos de respaldo magnético, kits de firma digital, lápices, engrapadoras, reglas, borradores, clips, perforadoras, tiza, cintas adhesivas, punteros, pizarras y artículos similares.</t>
    </r>
  </si>
  <si>
    <r>
      <t>Útiles y materiales médicos, hospitalarios y de investigación</t>
    </r>
    <r>
      <rPr>
        <sz val="12"/>
        <color theme="1"/>
        <rFont val="Calibri"/>
        <family val="2"/>
        <scheme val="minor"/>
      </rPr>
      <t xml:space="preserve"> que se utilizan en las actividades médico-quirúrgicas, de enfermería, farmacia, laboratorio e investigación en general, tales como agujas hipodérmicas, jeringas, material de sutura, guantes, catéter, reactivos y otros.</t>
    </r>
  </si>
  <si>
    <r>
      <t>Productos de papel, cartón e impresos</t>
    </r>
    <r>
      <rPr>
        <sz val="12"/>
        <color theme="1"/>
        <rFont val="Calibri"/>
        <family val="2"/>
        <scheme val="minor"/>
      </rPr>
      <t>, como ejemplo: papel bond, papel periódico, sobres, papel para impresoras, cajas de cartón, papel engomado y adhesivo en sus diversas formas.</t>
    </r>
  </si>
  <si>
    <r>
      <t>Textiles y vestuario</t>
    </r>
    <r>
      <rPr>
        <sz val="12"/>
        <color theme="1"/>
        <rFont val="Calibri"/>
        <family val="2"/>
        <scheme val="minor"/>
      </rPr>
      <t>: todo tipo de hilados, tejidos de fibras artificiales y naturales y prendas de vestir, incluye tanto la adquisición de los bienes terminados como los materiales para elaborarlos. Ejemplos: paraguas, uniformes, ropa de cama, cortinas, persianas, alfombras, colchones, cordeles, redes, calzado de vestir, bolsos y otros artículos similares.</t>
    </r>
  </si>
  <si>
    <r>
      <t>Útiles y materiales de limpieza</t>
    </r>
    <r>
      <rPr>
        <sz val="12"/>
        <color theme="1"/>
        <rFont val="Calibri"/>
        <family val="2"/>
        <scheme val="minor"/>
      </rPr>
      <t>, tales como bolsas plásticas, escobas, cepillos de fibras naturales y sintéticas, ceras, desinfectantes, jabón de todo tipo, papel higiénico, desodorante ambiental y cualquier otro artículo o material similar.</t>
    </r>
  </si>
  <si>
    <r>
      <t>Útiles y materiales de resguardo y seguridad</t>
    </r>
    <r>
      <rPr>
        <sz val="12"/>
        <color theme="1"/>
        <rFont val="Calibri"/>
        <family val="2"/>
        <scheme val="minor"/>
      </rPr>
      <t xml:space="preserve"> de la ciudadanía, así como para la seguridad ocupacional. Por ejemplo: lentes de protección, orejeras, municiones, cascos, guantes, calzado, cartuchos, mascarillas, chalecos reflectivos, útiles de campaña y afines.</t>
    </r>
  </si>
  <si>
    <r>
      <t>Útiles y materiales de cocina y comedor</t>
    </r>
    <r>
      <rPr>
        <sz val="12"/>
        <color theme="1"/>
        <rFont val="Calibri"/>
        <family val="2"/>
        <scheme val="minor"/>
      </rPr>
      <t>, por ejemplo: sartenes, artículos de cuchillería, saleros, coladores, vasos, picheles, platos y otros similares. Considera además, los utensilios desechables de papel, cartón y plástico.</t>
    </r>
  </si>
  <si>
    <r>
      <t>Útiles y materiales deportivos y recreativos</t>
    </r>
    <r>
      <rPr>
        <sz val="12"/>
        <color theme="1"/>
        <rFont val="Calibri"/>
        <family val="2"/>
        <scheme val="minor"/>
      </rPr>
      <t>: raquetas, juegos educativos de mesa o didáctico, bolas, medallas, trofeos, juguetes, plastilina entre otros.</t>
    </r>
  </si>
  <si>
    <r>
      <t>Útiles para envasar y empacar</t>
    </r>
    <r>
      <rPr>
        <sz val="12"/>
        <color theme="1"/>
        <rFont val="Calibri"/>
        <family val="2"/>
        <scheme val="minor"/>
      </rPr>
      <t xml:space="preserve"> hechos de plástico, vidrio, cartón o cualquier otro material. Ejemplo, los utilizados para empacar medicamentos.</t>
    </r>
  </si>
  <si>
    <r>
      <t>Otros útiles, materiales y suministros diversos</t>
    </r>
    <r>
      <rPr>
        <sz val="12"/>
        <color theme="1"/>
        <rFont val="Calibri"/>
        <family val="2"/>
        <scheme val="minor"/>
      </rPr>
      <t>: ofrendas florales, símbolos patrios, placas de reconocimiento, plantas ornamentales, entre otros.</t>
    </r>
  </si>
  <si>
    <r>
      <t xml:space="preserve">Maquinaria y equipo para la producción, </t>
    </r>
    <r>
      <rPr>
        <sz val="12"/>
        <color theme="1"/>
        <rFont val="Calibri"/>
        <family val="2"/>
        <scheme val="minor"/>
      </rPr>
      <t>desglosado de la siguiente manera</t>
    </r>
    <r>
      <rPr>
        <b/>
        <sz val="12"/>
        <color theme="1"/>
        <rFont val="Calibri"/>
        <family val="2"/>
        <scheme val="minor"/>
      </rPr>
      <t>:</t>
    </r>
  </si>
  <si>
    <r>
      <t>Maquinaria y equipo industrial</t>
    </r>
    <r>
      <rPr>
        <sz val="12"/>
        <color theme="1"/>
        <rFont val="Calibri"/>
        <family val="2"/>
        <scheme val="minor"/>
      </rPr>
      <t>: para transformar las materias primas o semimanufacturadas en productos acabados, como por ejemplo: prensas industriales, equipo de litografía, máquinas de coser y bloqueras.</t>
    </r>
  </si>
  <si>
    <r>
      <t>Maquinaria y equipo de construcción</t>
    </r>
    <r>
      <rPr>
        <sz val="12"/>
        <color theme="1"/>
        <rFont val="Calibri"/>
        <family val="2"/>
        <scheme val="minor"/>
      </rPr>
      <t>: para la edificación de obras públicas, como vías de comunicación, edificios, instalaciones, obras urbanísticas y otras, tales como motos niveladoras, tractores, excavadoras, retroexcavadoras, equipo de pavimentación, compactadores de suelos y de asfalto, equipo para la colocación de concreto, entre otros.</t>
    </r>
  </si>
  <si>
    <r>
      <t>Maquinaria y equipo agropecuario</t>
    </r>
    <r>
      <rPr>
        <sz val="12"/>
        <color theme="1"/>
        <rFont val="Calibri"/>
        <family val="2"/>
        <scheme val="minor"/>
      </rPr>
      <t>, por ejemplo: tractores agrícolas, cosechadoras, arados, equipo de salud animal, incubadoras, ordeñadoras, equipo de fumigación, equipo de riego y extractores.</t>
    </r>
  </si>
  <si>
    <r>
      <t>Maquinaria y equipo para la producción y distribución de energía</t>
    </r>
    <r>
      <rPr>
        <sz val="12"/>
        <color theme="1"/>
        <rFont val="Calibri"/>
        <family val="2"/>
        <scheme val="minor"/>
      </rPr>
      <t>: turbinas, generadores, calderas, transformadores y equipos de control de distribución de energía, así como equipos dispensadores de energía.</t>
    </r>
  </si>
  <si>
    <r>
      <t>Equipo de transporte</t>
    </r>
    <r>
      <rPr>
        <sz val="12"/>
        <color theme="1"/>
        <rFont val="Calibri"/>
        <family val="2"/>
        <scheme val="minor"/>
      </rPr>
      <t>, desglosado de la siguiente manera</t>
    </r>
    <r>
      <rPr>
        <b/>
        <sz val="12"/>
        <color theme="1"/>
        <rFont val="Calibri"/>
        <family val="2"/>
        <scheme val="minor"/>
      </rPr>
      <t>:</t>
    </r>
  </si>
  <si>
    <r>
      <t>Equipo de transporte</t>
    </r>
    <r>
      <rPr>
        <sz val="12"/>
        <color theme="1"/>
        <rFont val="Calibri"/>
        <family val="2"/>
        <scheme val="minor"/>
      </rPr>
      <t xml:space="preserve"> </t>
    </r>
    <r>
      <rPr>
        <b/>
        <sz val="12"/>
        <color theme="1"/>
        <rFont val="Calibri"/>
        <family val="2"/>
        <scheme val="minor"/>
      </rPr>
      <t>automotor</t>
    </r>
    <r>
      <rPr>
        <sz val="12"/>
        <color theme="1"/>
        <rFont val="Calibri"/>
        <family val="2"/>
        <scheme val="minor"/>
      </rPr>
      <t>: automóviles, camionetas, autobuses, motocicletas, cuadraciclos, vagonetas, camiones recolectores de basura y otros similares.</t>
    </r>
  </si>
  <si>
    <r>
      <t>Equipo de transporte marítimo, fluvial y aéreo</t>
    </r>
    <r>
      <rPr>
        <sz val="12"/>
        <color theme="1"/>
        <rFont val="Calibri"/>
        <family val="2"/>
        <scheme val="minor"/>
      </rPr>
      <t>.</t>
    </r>
  </si>
  <si>
    <r>
      <t>Equipo de tracción mecánica</t>
    </r>
    <r>
      <rPr>
        <sz val="12"/>
        <color theme="1"/>
        <rFont val="Calibri"/>
        <family val="2"/>
        <scheme val="minor"/>
      </rPr>
      <t>: para el transporte y/o movilización de algún objeto mediante la acción animal y/o humana, como por ejemplo, carretas, carretillas, bicicletas, sillas de ruedas, plataformas o carros de arrastre, remolques y otros similares.</t>
    </r>
  </si>
  <si>
    <r>
      <t>Equipo de comunicación:</t>
    </r>
    <r>
      <rPr>
        <sz val="12"/>
        <color theme="1"/>
        <rFont val="Calibri"/>
        <family val="2"/>
        <scheme val="minor"/>
      </rPr>
      <t xml:space="preserve"> telefónica, satelital, radial, audiovisual y otras, ya sea para el desempeño de las labores normales de la entidad, o para ser utilizados en labores de capacitación, vigilancia y seguridad o educación en general. Por ejemplo, centrales telefónicas, antenas, transmisores, receptores, teléfonos todo tipo, equipo de radio y comunicación, pantallas de televisión, cámaras de televisión, pantallas interactivas, videograbadoras, equipo de cine, equipos de sonido, equipos de video para seguridad, proyectores, video filmador, entre otros.</t>
    </r>
  </si>
  <si>
    <r>
      <t>Equipo y mobiliario de oficina</t>
    </r>
    <r>
      <rPr>
        <sz val="12"/>
        <color theme="1"/>
        <rFont val="Calibri"/>
        <family val="2"/>
        <scheme val="minor"/>
      </rPr>
      <t>: fotocopiadoras simples, ventiladores, archivadores, mesas, sillas, sillones, escritorios, estantes, armarios, entre otros.</t>
    </r>
  </si>
  <si>
    <r>
      <t>Equipo de cómputo</t>
    </r>
    <r>
      <rPr>
        <sz val="12"/>
        <color theme="1"/>
        <rFont val="Calibri"/>
        <family val="2"/>
        <scheme val="minor"/>
      </rPr>
      <t>: tanto de la parte física como el conjunto de programas que se adquieren con el mismo para su operación, incluyendo el sistema operativo y la suite ofimática. Ejemplos: procesadores, monitores, lectoras, impresoras, equipo multifuncional (escaneo, impresión, fotocopiado, etc.), entre otros.</t>
    </r>
  </si>
  <si>
    <r>
      <t>Equipo sanitario, de laboratorio e investigación</t>
    </r>
    <r>
      <rPr>
        <sz val="12"/>
        <color theme="1"/>
        <rFont val="Calibri"/>
        <family val="2"/>
        <scheme val="minor"/>
      </rPr>
      <t xml:space="preserve"> para las labores en centros de salud, laboratorios, centros de investigación y de protección ambiental, así como el mobiliario necesario para la instalación de ese equipo. Algunos ejemplos: microscopios, autoclaves, centrifugadoras, balanzas de precisión, telescopios, equipos de pruebas y experimentos, equipos de medición como amperímetros y teodolitos, entre otros. Se incluye aquel equipo y mobiliario médico quirúrgico, como equipos para cirugías, equipos para exámenes y diagnósticos de enfermedades y para su tratamiento.</t>
    </r>
  </si>
  <si>
    <r>
      <t>Equipo y mobiliario educativo, deportivo, recreativo y cultural</t>
    </r>
    <r>
      <rPr>
        <sz val="12"/>
        <color theme="1"/>
        <rFont val="Calibri"/>
        <family val="2"/>
        <scheme val="minor"/>
      </rPr>
      <t>, como sillas, pupitres, estantes y vitrinas para las bibliotecas, museos, salas de exposición, de conferencias, instrumentos musicales.</t>
    </r>
  </si>
  <si>
    <r>
      <t>Maquinaria, equipo y mobiliario diverso</t>
    </r>
    <r>
      <rPr>
        <sz val="12"/>
        <color theme="1"/>
        <rFont val="Calibri"/>
        <family val="2"/>
        <scheme val="minor"/>
      </rPr>
      <t>: de ingeniería, arquitectura y dibujo técnico, de refrigeración (cámaras frigoríficas, congeladores, otros), doméstico (cocinas, hornos, mesas, sillas, electrodomésticos para comedores, juegos de dormitorio), entre otros.</t>
    </r>
  </si>
  <si>
    <r>
      <t>Maquinaria, equipo y mobiliario de seguridad y resguardo</t>
    </r>
    <r>
      <rPr>
        <sz val="12"/>
        <color theme="1"/>
        <rFont val="Calibri"/>
        <family val="2"/>
        <scheme val="minor"/>
      </rPr>
      <t xml:space="preserve"> para la protección de personas y bienes, como: armas de fuego, alarmas, cajas de seguridad, extintores y otros similares.</t>
    </r>
  </si>
  <si>
    <r>
      <t>Maquinaria y equipo de señalamiento</t>
    </r>
    <r>
      <rPr>
        <sz val="12"/>
        <color theme="1"/>
        <rFont val="Calibri"/>
        <family val="2"/>
        <scheme val="minor"/>
      </rPr>
      <t xml:space="preserve"> en toda clase de vías de comunicación (carreteras, vías férreas, puertos fluviales, marítimos y aéreos) tales como: equipo para señalización, luces de señalamiento y semáforos.</t>
    </r>
  </si>
  <si>
    <r>
      <t>Otro equipo diverso:</t>
    </r>
    <r>
      <rPr>
        <sz val="12"/>
        <color theme="1"/>
        <rFont val="Calibri"/>
        <family val="2"/>
        <scheme val="minor"/>
      </rPr>
      <t xml:space="preserve"> Comprende la adquisición de otros equipos no considerados anteriormente, como por ejemplo: equipo fotográfico, trípodes, lentes, lámparas, equipo de revelado, ampliadoras, drones para diverso uso, entre otros.</t>
    </r>
  </si>
  <si>
    <r>
      <t>Edificios</t>
    </r>
    <r>
      <rPr>
        <sz val="12"/>
        <color theme="1"/>
        <rFont val="Calibri"/>
        <family val="2"/>
        <scheme val="minor"/>
      </rPr>
      <t>: construcción, adición o mejora de todo tipo de edificios, tales como oficinas, centros de enseñanza, viviendas, bodegas, museos, laboratorios y hospitales, entre otros. Además, comprende todos aquellos trabajos electromecánicos y electrónicos necesarios, como: las instalaciones eléctricas, telecomunicaciones, de seguridad y para cómputo.</t>
    </r>
  </si>
  <si>
    <r>
      <t>Vías de comunicación terrestre</t>
    </r>
    <r>
      <rPr>
        <sz val="12"/>
        <color theme="1"/>
        <rFont val="Calibri"/>
        <family val="2"/>
        <scheme val="minor"/>
      </rPr>
      <t>: construcción, adición y mejoramiento por contrato, de toda clase de vías de comunicación terrestre como autopistas, carreteras, viaductos, calles, ciclovías y caminos. Comprende tareas constructivas de pavimentos, puentes, túneles, muros de contención, cunetas, aceras, cordón y caño, drenajes, alcantarillas, entre otros. Incluye las etapas iniciales de limpieza, desmonte y movimiento de tierras así como las obras complementarias tales como señalización, demarcación e iluminación.</t>
    </r>
  </si>
  <si>
    <r>
      <t>Obras marítimas, fluviales y áreas</t>
    </r>
    <r>
      <rPr>
        <sz val="12"/>
        <color theme="1"/>
        <rFont val="Calibri"/>
        <family val="2"/>
        <scheme val="minor"/>
      </rPr>
      <t>: diques, muelles, marinas, rompeolas, obras de defensa y protección, pistas de aterrizaje y obras complementarias como la señalización, demarcación e iluminación, así como obras complementarias como áreas para maniobras de carga y descarga.</t>
    </r>
  </si>
  <si>
    <r>
      <t>Obras urbanísticas</t>
    </r>
    <r>
      <rPr>
        <sz val="12"/>
        <color theme="1"/>
        <rFont val="Calibri"/>
        <family val="2"/>
        <scheme val="minor"/>
      </rPr>
      <t>: fraccionamiento o habilitación de un terreno para fines urbanos, mediante la construcción de calles y provisión de servicios de agua potable, electricidad, de alcantarillado, pluvial y sanitario, entre otros, que se lleva a cabo por contrato.</t>
    </r>
  </si>
  <si>
    <r>
      <t xml:space="preserve">Instalaciones y obras para telecomunicaciones, electricidad, acueductos y alcantarillados </t>
    </r>
    <r>
      <rPr>
        <sz val="12"/>
        <color theme="1"/>
        <rFont val="Calibri"/>
        <family val="2"/>
        <scheme val="minor"/>
      </rPr>
      <t>pluvial y sanitario, oleoductos y depósitos, obras de riego, entre otros. Por ejemplo: túneles, líneas de transmisión por medio de cables, torres y redes de distribución de energía. obras para el abastecimiento de agua potable, canales y sifones, cunetas y tuberías que recogen las aguas de una población producto de las precipitaciones atmosféricas, plantas de tratamiento de aguas residuales.</t>
    </r>
  </si>
  <si>
    <r>
      <t>Obras para actividades deportivas, culturales y recreativas</t>
    </r>
    <r>
      <rPr>
        <sz val="12"/>
        <color theme="1"/>
        <rFont val="Calibri"/>
        <family val="2"/>
        <scheme val="minor"/>
      </rPr>
      <t>: campos de fútbol, de béisbol, gimnasios, polideportivos, centros de juegos infantiles, conchas acústicas, campos de exposición, obras de embellecimiento y ornato, como plazas, parques, jardines, monumentos.</t>
    </r>
  </si>
  <si>
    <r>
      <t>Obras para la producción agropecuaria</t>
    </r>
    <r>
      <rPr>
        <sz val="12"/>
        <color theme="1"/>
        <rFont val="Calibri"/>
        <family val="2"/>
        <scheme val="minor"/>
      </rPr>
      <t>, por ejemplo: albergues y crianza de animales, invernaderos para la protección de plantas.</t>
    </r>
  </si>
  <si>
    <r>
      <t>Obras para la producción industrial de bienes</t>
    </r>
    <r>
      <rPr>
        <sz val="12"/>
        <color theme="1"/>
        <rFont val="Calibri"/>
        <family val="2"/>
        <scheme val="minor"/>
      </rPr>
      <t>, como por ejemplo: plantas procesadoras de productos provenientes de la agricultura, ganadería, pesca, entre otros.</t>
    </r>
  </si>
  <si>
    <r>
      <t>Otras construcciones, adiciones y mejoras</t>
    </r>
    <r>
      <rPr>
        <sz val="12"/>
        <color theme="1"/>
        <rFont val="Calibri"/>
        <family val="2"/>
        <scheme val="minor"/>
      </rPr>
      <t>: otras construcciones, adiciones, mejoras, que se llevan a cabo por contrato no considerados en los anteriores conceptos, por ejemplo: obras para cercar y delimitar propiedades públicas; y obras para rellenos sanitarios, entre otros.</t>
    </r>
  </si>
  <si>
    <r>
      <t>Terrenos</t>
    </r>
    <r>
      <rPr>
        <sz val="12"/>
        <color theme="1"/>
        <rFont val="Calibri"/>
        <family val="2"/>
        <scheme val="minor"/>
      </rPr>
      <t>: además del valor del terreno, se incluye gastos de escritura, trazado de planos, comisiones y demoliciones.</t>
    </r>
  </si>
  <si>
    <r>
      <t>Edificios ya existentes</t>
    </r>
    <r>
      <rPr>
        <sz val="12"/>
        <color theme="1"/>
        <rFont val="Calibri"/>
        <family val="2"/>
        <scheme val="minor"/>
      </rPr>
      <t>: compra de todo tipo de edificios para uso de oficinas, centros de enseñanza, viviendas, bodegas, hospitales, etc. Incluye aquellas obras que interesan por su valor histórico o arquitectónico.</t>
    </r>
  </si>
  <si>
    <r>
      <t>Ganado y otras especies</t>
    </r>
    <r>
      <rPr>
        <sz val="12"/>
        <color theme="1"/>
        <rFont val="Calibri"/>
        <family val="2"/>
        <scheme val="minor"/>
      </rPr>
      <t xml:space="preserve"> de animales que se adquieren para trabajo o con fines de reproducción (</t>
    </r>
    <r>
      <rPr>
        <b/>
        <sz val="12"/>
        <color theme="1"/>
        <rFont val="Calibri"/>
        <family val="2"/>
        <scheme val="minor"/>
      </rPr>
      <t>semovientes</t>
    </r>
    <r>
      <rPr>
        <sz val="12"/>
        <color theme="1"/>
        <rFont val="Calibri"/>
        <family val="2"/>
        <scheme val="minor"/>
      </rPr>
      <t>).</t>
    </r>
  </si>
  <si>
    <r>
      <t>Bienes intangibles</t>
    </r>
    <r>
      <rPr>
        <sz val="12"/>
        <color theme="1"/>
        <rFont val="Calibri"/>
        <family val="2"/>
        <scheme val="minor"/>
      </rPr>
      <t>: incluye adquisición, desarrollo, adiciones y mejoras de sistemas informáticos, y software especializado. También refiere a todo pago de derechos de autor, derechos de uso, explotación y adquisición, renovación y mantenimiento de licencias, la adquisición de patentes, o sea el derecho o privilegio de usar, fabricar o vender un producto durante cierto tiempo; depósitos telefónicos, depósitos de garantía, depósitos judiciales y los depósitos por importaciones temporales de equipo.</t>
    </r>
  </si>
  <si>
    <r>
      <t>Otros bienes duraderos</t>
    </r>
    <r>
      <rPr>
        <sz val="12"/>
        <color theme="1"/>
        <rFont val="Calibri"/>
        <family val="2"/>
        <scheme val="minor"/>
      </rPr>
      <t>: no contemplados, incluye piezas y obras de colección.</t>
    </r>
  </si>
  <si>
    <t>**: Refiere a los costos en salarios del personal que interviene en la producción del bien o servicio.
Los salarios administrativos y del personal de ventas NO son costos de producción.</t>
  </si>
  <si>
    <r>
      <t xml:space="preserve">Imprevistos </t>
    </r>
    <r>
      <rPr>
        <b/>
        <i/>
        <sz val="12"/>
        <color theme="1"/>
        <rFont val="Calibri"/>
        <family val="2"/>
        <scheme val="minor"/>
      </rPr>
      <t>(entre 0.3 y 0.5% del total de gastos de capital)</t>
    </r>
  </si>
  <si>
    <r>
      <t xml:space="preserve">LISTA AMPLIADA DE GASTOS: </t>
    </r>
    <r>
      <rPr>
        <sz val="13"/>
        <color theme="0"/>
        <rFont val="Calibri"/>
        <family val="2"/>
        <scheme val="minor"/>
      </rPr>
      <t>con esta lista puede orientarse para identificar los costos asociados al proyecto.</t>
    </r>
  </si>
  <si>
    <t>Total:</t>
  </si>
  <si>
    <r>
      <rPr>
        <sz val="12"/>
        <color theme="1"/>
        <rFont val="Calibri"/>
        <family val="2"/>
        <scheme val="minor"/>
      </rPr>
      <t>Entidad 1:</t>
    </r>
    <r>
      <rPr>
        <sz val="12"/>
        <color rgb="FFFF0000"/>
        <rFont val="Calibri"/>
        <family val="2"/>
        <scheme val="minor"/>
      </rPr>
      <t xml:space="preserve"> Nombre________________.</t>
    </r>
  </si>
  <si>
    <r>
      <rPr>
        <sz val="12"/>
        <color theme="1"/>
        <rFont val="Calibri"/>
        <family val="2"/>
        <scheme val="minor"/>
      </rPr>
      <t>Entidad 2:</t>
    </r>
    <r>
      <rPr>
        <sz val="12"/>
        <color rgb="FFFF0000"/>
        <rFont val="Calibri"/>
        <family val="2"/>
        <scheme val="minor"/>
      </rPr>
      <t xml:space="preserve"> Nombre________________.</t>
    </r>
  </si>
  <si>
    <r>
      <rPr>
        <sz val="12"/>
        <color theme="1"/>
        <rFont val="Calibri"/>
        <family val="2"/>
        <scheme val="minor"/>
      </rPr>
      <t>Entidad 3:</t>
    </r>
    <r>
      <rPr>
        <sz val="12"/>
        <color rgb="FFFF0000"/>
        <rFont val="Calibri"/>
        <family val="2"/>
        <scheme val="minor"/>
      </rPr>
      <t xml:space="preserve"> Nombre________________.</t>
    </r>
  </si>
  <si>
    <t>Atención: Se incluirá únicamente gastos directos, pues estos son los que implicarán erogaciones presupuestarias por parte de los involucrados. Los valores que arroje esta tabla serán los montos a incluir en los anteproyectos de presupuesto de cada entidad.</t>
  </si>
  <si>
    <t xml:space="preserve">No es generado específica y únicamente para el proyecto, pero es necesario para llevarlo a cabo y ya forman parte de los gastos generales o corrientes de la entidad.
Puede ser provisto como “gasto en especie”, pero no se incluyen dentro del presupuesto del proyecto.
</t>
  </si>
  <si>
    <t>Costos de adquisición de servicios o derechos necesarios para la puesta en marcha del proyecto: contratación de personal nuevo, servicio contratado de supervisión, nuevos servicios básicos contratados, alquileres, patentes y permisos, avalúos de fincas, pólizas y seguros, compra de licencias de software, costos de organización y legalización, imprevistos, entre otros.</t>
  </si>
  <si>
    <r>
      <t xml:space="preserve">Ejemplos
</t>
    </r>
    <r>
      <rPr>
        <sz val="12"/>
        <color rgb="FF000000"/>
        <rFont val="Calibri"/>
        <family val="2"/>
        <scheme val="minor"/>
      </rPr>
      <t xml:space="preserve">-Personal contratado para trabajar exclusivamente en el proyecto: inspectores, capacitadores, evaluadores, etc. </t>
    </r>
    <r>
      <rPr>
        <sz val="12"/>
        <color theme="1"/>
        <rFont val="Calibri"/>
        <family val="2"/>
        <scheme val="minor"/>
      </rPr>
      <t xml:space="preserve">
-Materiales de construcción.
-Maquinaria y equipo.
-Costos de capacitación al personal que trabajará en el proyecto.
-Combustible y viáticos para giras que requiere el proyecto.</t>
    </r>
  </si>
  <si>
    <t>Guarda una relación estrecha con el proyecto, porque se requiere para el desarrrollo del proyecto, la elaboración de los productos o la prestación del servicio que brindará el proyecto. 
Se refleja en el presupuesto de una o más entidades involucradas.</t>
  </si>
  <si>
    <r>
      <t xml:space="preserve">Proyecto: Código: </t>
    </r>
    <r>
      <rPr>
        <b/>
        <sz val="14"/>
        <color rgb="FFFF0000"/>
        <rFont val="Calibri"/>
        <family val="2"/>
        <scheme val="minor"/>
      </rPr>
      <t>xxxxxxxxxxxx</t>
    </r>
    <r>
      <rPr>
        <b/>
        <sz val="14"/>
        <rFont val="Calibri"/>
        <family val="2"/>
        <scheme val="minor"/>
      </rPr>
      <t xml:space="preserve">. Nombre:   </t>
    </r>
    <r>
      <rPr>
        <b/>
        <sz val="14"/>
        <color rgb="FFFF0000"/>
        <rFont val="Calibri"/>
        <family val="2"/>
        <scheme val="minor"/>
      </rPr>
      <t>xxxxxxxxxxx</t>
    </r>
  </si>
  <si>
    <r>
      <t xml:space="preserve">Ejemplos:
</t>
    </r>
    <r>
      <rPr>
        <sz val="12"/>
        <color rgb="FF000000"/>
        <rFont val="Calibri"/>
        <family val="2"/>
        <scheme val="minor"/>
      </rPr>
      <t xml:space="preserve">-Personal contratado para trabajar exclusivamente en el proyecto: inspectores, capacitadores, evaluadores, etc. </t>
    </r>
    <r>
      <rPr>
        <sz val="12"/>
        <color theme="1"/>
        <rFont val="Calibri"/>
        <family val="2"/>
        <scheme val="minor"/>
      </rPr>
      <t xml:space="preserve">
-Materiales de construcción.
-Maquinaria y equipo.
-Costos de capacitación al personal que trabajará en el proyecto.
-Combustible y viáticos para giras que requiere el proyecto.</t>
    </r>
  </si>
  <si>
    <t>Ejemplos:
-Costo de uso de las instalaciones: no se trata ni de construir un edificio ni de alquilarlo, pero será el espacio que donará una entidad involucrada, que no implica ninguna erogación presupuestaria pues ya se dispone de las instalaciones.
-Personal de capacitador que no sea personal tercero al que se le pagará específicamente para el proyecto- mediante servicios profesionales, por ejemplo-, sino de personal institucional, cuyos costos se asocian a salarios de puestos existentes en la entidad.
-Servicios básicos (internet, agua, electricidad...) que ya forman parte de los gastos recurrentes de la entidad, y que no deben añadirse como nuevos gastos al proyecto. Es decir, el proyecto no quiere internet, agua o electricidad adicional a la que que ya la entidad cuenta.
-</t>
  </si>
  <si>
    <r>
      <t xml:space="preserve">1.     </t>
    </r>
    <r>
      <rPr>
        <b/>
        <sz val="12"/>
        <color rgb="FF000000"/>
        <rFont val="Calibri"/>
        <family val="2"/>
        <scheme val="minor"/>
      </rPr>
      <t>FASE DE PREINVERSIÓN</t>
    </r>
  </si>
  <si>
    <r>
      <t xml:space="preserve">2.      </t>
    </r>
    <r>
      <rPr>
        <b/>
        <sz val="12"/>
        <color rgb="FF000000"/>
        <rFont val="Calibri"/>
        <family val="2"/>
        <scheme val="minor"/>
      </rPr>
      <t>FASE DE INVERSIÓN</t>
    </r>
  </si>
  <si>
    <t>Presentación de idea de proyecto</t>
  </si>
  <si>
    <t>Identificación preliminar de tipo de proyecto</t>
  </si>
  <si>
    <t>Códificación de proyecto</t>
  </si>
  <si>
    <t>Verificación metodológica.</t>
  </si>
  <si>
    <t>Revisión de MIP.</t>
  </si>
  <si>
    <t>Elaboración de Perfil</t>
  </si>
  <si>
    <t>Obtención de Aval Sectorial.</t>
  </si>
  <si>
    <t>Registro y obtención de código en el BPIP.</t>
  </si>
  <si>
    <t>Verificación metodológica y emisión de Aval Técnico.</t>
  </si>
  <si>
    <t>Aprobación CD/DG.</t>
  </si>
  <si>
    <t>Nota</t>
  </si>
  <si>
    <t>-Campos extra para incluir otras actividades requeridas. Caso contrario, eliminar fila.</t>
  </si>
  <si>
    <t>Elaboración e implementación del PGE: Plan de Gestión de la Ejecución.</t>
  </si>
  <si>
    <t>3.      FASE DE POST-INVERSIÓN</t>
  </si>
  <si>
    <t>Apelación y admisibilidad</t>
  </si>
  <si>
    <t>Firmeza y aprobaciones</t>
  </si>
  <si>
    <r>
      <t xml:space="preserve">2.1. ETAPA: DISEÑO </t>
    </r>
    <r>
      <rPr>
        <i/>
        <sz val="11"/>
        <color rgb="FFFF0000"/>
        <rFont val="Calibri"/>
        <family val="2"/>
        <scheme val="minor"/>
      </rPr>
      <t>(En caso de que aplique, ver nota)</t>
    </r>
  </si>
  <si>
    <t>2.2.  ETAPA: FINANCIAMIENTO</t>
  </si>
  <si>
    <t>2.3. ETAPA: LICITACIÓN Y CONTRATACIÓN</t>
  </si>
  <si>
    <r>
      <t xml:space="preserve">2.4. ETAPA: </t>
    </r>
    <r>
      <rPr>
        <sz val="12"/>
        <color rgb="FF000000"/>
        <rFont val="Calibri"/>
        <family val="2"/>
        <scheme val="minor"/>
      </rPr>
      <t>PREEJECUCIÓN</t>
    </r>
    <r>
      <rPr>
        <sz val="12"/>
        <color theme="1"/>
        <rFont val="Calibri"/>
        <family val="2"/>
        <scheme val="minor"/>
      </rPr>
      <t xml:space="preserve"> </t>
    </r>
    <r>
      <rPr>
        <i/>
        <sz val="9"/>
        <color rgb="FFFF0000"/>
        <rFont val="Calibri"/>
        <family val="2"/>
        <scheme val="minor"/>
      </rPr>
      <t>(En caso de que aplique, ver nota)</t>
    </r>
  </si>
  <si>
    <t>2.5. ETAPA: EJECUCIÓN</t>
  </si>
  <si>
    <t>3.2.  ETAPA: OPERACIÓN</t>
  </si>
  <si>
    <t>1.1. ETAPA: IDENTIFICACIÓN DE IDEA</t>
  </si>
  <si>
    <t>Revisión de Perfil.</t>
  </si>
  <si>
    <r>
      <rPr>
        <sz val="12"/>
        <color rgb="FF000000"/>
        <rFont val="Calibri"/>
        <family val="2"/>
        <scheme val="minor"/>
      </rPr>
      <t>Elaboración de Prefactibilidad</t>
    </r>
    <r>
      <rPr>
        <i/>
        <sz val="8"/>
        <color rgb="FF000000"/>
        <rFont val="Calibri"/>
        <family val="2"/>
        <scheme val="minor"/>
      </rPr>
      <t xml:space="preserve">  </t>
    </r>
    <r>
      <rPr>
        <b/>
        <i/>
        <sz val="8"/>
        <color rgb="FFFF0000"/>
        <rFont val="Calibri"/>
        <family val="2"/>
        <scheme val="minor"/>
      </rPr>
      <t>(En caso de que aplique)</t>
    </r>
  </si>
  <si>
    <r>
      <rPr>
        <sz val="12"/>
        <color rgb="FF000000"/>
        <rFont val="Calibri"/>
        <family val="2"/>
        <scheme val="minor"/>
      </rPr>
      <t>Elaboración de Factibilidad</t>
    </r>
    <r>
      <rPr>
        <i/>
        <sz val="8"/>
        <color rgb="FFFF0000"/>
        <rFont val="Calibri"/>
        <family val="2"/>
        <scheme val="minor"/>
      </rPr>
      <t xml:space="preserve"> (En caso de que aplique)</t>
    </r>
  </si>
  <si>
    <t>1.2. ETAPA: FORMULACIÓN Y EVALUACIÓN</t>
  </si>
  <si>
    <t>1.3. y 1.4. ETAPAS: SELECCIÓN Y PRIORIZACIÓN / APROBACIÓN INICIAL</t>
  </si>
  <si>
    <t>1.5. y 1.6. ETAPAS: FORMULACIÓN Y EVALUACIÓN A PROFUNDIDAD / APROBACIÓN FINAL</t>
  </si>
  <si>
    <t>Solicitud de reserva de los recursos.</t>
  </si>
  <si>
    <r>
      <t>Inclusión de recursos dentro del presupuesto ordinario o extraordinario</t>
    </r>
    <r>
      <rPr>
        <i/>
        <sz val="10"/>
        <color rgb="FFFF0000"/>
        <rFont val="Calibri"/>
        <family val="2"/>
        <scheme val="minor"/>
      </rPr>
      <t xml:space="preserve"> (para años entrantes, en caso de que aplique).</t>
    </r>
  </si>
  <si>
    <t>Validación de disponibilidad de fondos presupuestarios.</t>
  </si>
  <si>
    <t>Inclusión de actividades de preparación para la puesta en marcha del proyecto.</t>
  </si>
  <si>
    <r>
      <t xml:space="preserve">3.1. ETAPA: PREOPERACIÓN </t>
    </r>
    <r>
      <rPr>
        <i/>
        <sz val="9"/>
        <color rgb="FFFF0000"/>
        <rFont val="Calibri"/>
        <family val="2"/>
        <scheme val="minor"/>
      </rPr>
      <t>(opcional, en caso requerido).</t>
    </r>
  </si>
  <si>
    <t>Revisión e instalación de los bienes adquiridos.</t>
  </si>
  <si>
    <t>Verificación del funcionamiento de los bienes, procesos…</t>
  </si>
  <si>
    <t>Verificación de niveles de seguridad, requerimientos técnicos…</t>
  </si>
  <si>
    <t>Elaboración de informe de la etapa de ejecución del proyecto</t>
  </si>
  <si>
    <t>Listado de actividades de prestación del servicio o de los bienes del proyecto</t>
  </si>
  <si>
    <t>Seguimiento del avance y cierre del proyecto</t>
  </si>
  <si>
    <t>Avance</t>
  </si>
  <si>
    <t>% de avance por actividad</t>
  </si>
  <si>
    <t>Riesgo</t>
  </si>
  <si>
    <t>Consecuencia (s)</t>
  </si>
  <si>
    <t>Impacto</t>
  </si>
  <si>
    <r>
      <rPr>
        <b/>
        <sz val="11"/>
        <color theme="1"/>
        <rFont val="Calibri"/>
        <family val="2"/>
        <scheme val="minor"/>
      </rPr>
      <t>PASO 1.</t>
    </r>
    <r>
      <rPr>
        <sz val="11"/>
        <color theme="1"/>
        <rFont val="Calibri"/>
        <family val="2"/>
        <scheme val="minor"/>
      </rPr>
      <t xml:space="preserve"> Estimar la probabilidad (frecuencia), asignando un valor o peso a la frecuencia que se considera que el riesgo ocurre o podría ocurrir.</t>
    </r>
  </si>
  <si>
    <r>
      <rPr>
        <b/>
        <sz val="11"/>
        <color theme="1"/>
        <rFont val="Calibri"/>
        <family val="2"/>
        <scheme val="minor"/>
      </rPr>
      <t xml:space="preserve">PASO 2. </t>
    </r>
    <r>
      <rPr>
        <sz val="11"/>
        <color theme="1"/>
        <rFont val="Calibri"/>
        <family val="2"/>
        <scheme val="minor"/>
      </rPr>
      <t>Estimar el impacto (consecuencias) del riesgo, es decir, el grado de afectación negativa (probable) sobre el logro de los objetivos de la Unidad, que se pueda generar como consecuencia del riesgo no atendido.</t>
    </r>
  </si>
  <si>
    <r>
      <rPr>
        <b/>
        <sz val="11"/>
        <color theme="1"/>
        <rFont val="Calibri"/>
        <family val="2"/>
        <scheme val="minor"/>
      </rPr>
      <t>PASO 3.</t>
    </r>
    <r>
      <rPr>
        <sz val="11"/>
        <color theme="1"/>
        <rFont val="Calibri"/>
        <family val="2"/>
        <scheme val="minor"/>
      </rPr>
      <t xml:space="preserve"> Obtener el nivel de exposición al riesgo: este porcentaje se genera automáticamente al seleccionar el grado de probabilidad y de impacto estimados.</t>
    </r>
  </si>
  <si>
    <t>INFORMACIÓN</t>
  </si>
  <si>
    <r>
      <t>Tabla b.</t>
    </r>
    <r>
      <rPr>
        <sz val="11"/>
        <rFont val="Calibri"/>
        <family val="2"/>
        <scheme val="minor"/>
      </rPr>
      <t xml:space="preserve"> Criterios para establecer la probabilidad o frecuencia del riesgo</t>
    </r>
  </si>
  <si>
    <r>
      <t>Tabla c.</t>
    </r>
    <r>
      <rPr>
        <sz val="11"/>
        <rFont val="Calibri"/>
        <family val="2"/>
        <scheme val="minor"/>
      </rPr>
      <t xml:space="preserve"> Criterios para establecer el impacto o la consecuencia del riesgo</t>
    </r>
  </si>
  <si>
    <r>
      <t>Tabla d</t>
    </r>
    <r>
      <rPr>
        <sz val="11"/>
        <rFont val="Calibri"/>
        <family val="2"/>
        <scheme val="minor"/>
      </rPr>
      <t>. Nivel de exposición al riesgo según impacto y probabilidad.</t>
    </r>
  </si>
  <si>
    <t>Probabilidad</t>
  </si>
  <si>
    <t>Criterio</t>
  </si>
  <si>
    <t>Nivel de exposición</t>
  </si>
  <si>
    <t>Excepcional</t>
  </si>
  <si>
    <t>Se considera que el evento tiene una posibilidad mínima de suceder. Podría ocurrir en un lapso mayor a 5 años.</t>
  </si>
  <si>
    <t>Mínimo</t>
  </si>
  <si>
    <t>Se estima que el logro de la meta se afectaría en menos de un 10%.</t>
  </si>
  <si>
    <t>Esporádica</t>
  </si>
  <si>
    <t>Se considera que el evento tiene una posibilidad leve de suceder. Podría ocurrir al menos una vez cada 5 años.</t>
  </si>
  <si>
    <t>Menor</t>
  </si>
  <si>
    <t>Se estima que el logro de la meta se afectaría entre un 10% y menos de un 20%.</t>
  </si>
  <si>
    <t>Aceptable</t>
  </si>
  <si>
    <t>Bajo</t>
  </si>
  <si>
    <t>Moderada</t>
  </si>
  <si>
    <t>Se considera que el evento tiene una posibilidad moderada de suceder. Podría ocurrir una vez cada año.</t>
  </si>
  <si>
    <t>Significativo</t>
  </si>
  <si>
    <t>Se estima que el logro de la meta se afectaría entre un 20% y menos de un 30%.</t>
  </si>
  <si>
    <t>Medio</t>
  </si>
  <si>
    <t>Frecuente</t>
  </si>
  <si>
    <t>Se considera que el evento tiene una posibilidad alta de suceder. Podría ocurrir en forma periódica, una vez por semestre.</t>
  </si>
  <si>
    <t>Mayor</t>
  </si>
  <si>
    <t>Se estima que el logro de la meta se afectaría entre un 30% y menos de un 50%.</t>
  </si>
  <si>
    <t>Alto</t>
  </si>
  <si>
    <t>Siempre</t>
  </si>
  <si>
    <t>Se considera que el evento tiene una posibilidad muy alta de suceder. Podría ocurrir cuando menos una vez por mes.</t>
  </si>
  <si>
    <t>Muy severo</t>
  </si>
  <si>
    <r>
      <t>Se estima que el logro de la meta se afectaría en 50% o más</t>
    </r>
    <r>
      <rPr>
        <sz val="11"/>
        <rFont val="Calibri"/>
        <family val="2"/>
        <scheme val="minor"/>
      </rPr>
      <t>.</t>
    </r>
  </si>
  <si>
    <t>Extremo</t>
  </si>
  <si>
    <r>
      <t xml:space="preserve">Fuente: </t>
    </r>
    <r>
      <rPr>
        <sz val="10"/>
        <color theme="1"/>
        <rFont val="Calibri"/>
        <family val="2"/>
        <scheme val="minor"/>
      </rPr>
      <t>Elaboración propia, UPLA, 2018 según SIGMA y UNA, 2018.</t>
    </r>
  </si>
  <si>
    <t>Causa (s)</t>
  </si>
  <si>
    <t>Controles existentes</t>
  </si>
  <si>
    <t>Actividad (es) de Respuesta al Riesgo (ARR)</t>
  </si>
  <si>
    <t>Seleccionar</t>
  </si>
  <si>
    <t>¿Los controles son robustos?</t>
  </si>
  <si>
    <t>¿Existen controles asociados?</t>
  </si>
  <si>
    <t>AVANCE FASE DE PRE-INVERSIÓN</t>
  </si>
  <si>
    <t>AVANCE FASE DE INVERSIÓN</t>
  </si>
  <si>
    <t>AVANCE FASE DE POST-INVERSIÓN</t>
  </si>
  <si>
    <t>AVANCE GENERAL DEL PROYECTO</t>
  </si>
  <si>
    <t>Valor predefinido</t>
  </si>
  <si>
    <t>% de avance</t>
  </si>
  <si>
    <t>NA</t>
  </si>
  <si>
    <t>Sí (enlistar controles existentes)</t>
  </si>
  <si>
    <t>Suma de todas las actividades: 100%</t>
  </si>
  <si>
    <t>Peso por actividad</t>
  </si>
  <si>
    <t>Peso</t>
  </si>
  <si>
    <t>Sumatoria de % de etapas  = 100%</t>
  </si>
  <si>
    <t>Sumatoria % de fases = 100%</t>
  </si>
  <si>
    <t>Fases</t>
  </si>
  <si>
    <t>Etapas</t>
  </si>
  <si>
    <r>
      <t xml:space="preserve">2.4. ETAPA: </t>
    </r>
    <r>
      <rPr>
        <sz val="12"/>
        <color rgb="FF000000"/>
        <rFont val="Calibri"/>
        <family val="2"/>
        <scheme val="minor"/>
      </rPr>
      <t>PREEJECUCIÓN</t>
    </r>
    <r>
      <rPr>
        <sz val="12"/>
        <color theme="1"/>
        <rFont val="Calibri"/>
        <family val="2"/>
        <scheme val="minor"/>
      </rPr>
      <t xml:space="preserve"> </t>
    </r>
    <r>
      <rPr>
        <i/>
        <sz val="9"/>
        <color rgb="FFFF0000"/>
        <rFont val="Calibri"/>
        <family val="2"/>
        <scheme val="minor"/>
      </rPr>
      <t>(opcional, en caso requerido).</t>
    </r>
  </si>
  <si>
    <r>
      <t xml:space="preserve">2.1. ETAPA: DISEÑO </t>
    </r>
    <r>
      <rPr>
        <i/>
        <sz val="9"/>
        <color rgb="FFFF0000"/>
        <rFont val="Calibri"/>
        <family val="2"/>
        <scheme val="minor"/>
      </rPr>
      <t>(opcional, en caso requerido).</t>
    </r>
  </si>
  <si>
    <t>Asígne un % a cada fase y etapa, de acuerdo con la complejidad, importancia y duración de cada una.</t>
  </si>
  <si>
    <t>Las ETAPAS dentro de cada fase deben sumar el 100% de la FASE.</t>
  </si>
  <si>
    <t>1)</t>
  </si>
  <si>
    <t>2)</t>
  </si>
  <si>
    <t>Asigne un peso por actividad (la suma de los % de todas las actividades de una etapa debe llegar a 100%)</t>
  </si>
  <si>
    <t>Defina fechas aproximadas de inicio y finalización de cada actividad.</t>
  </si>
  <si>
    <t>Aprobación DG del ICD.</t>
  </si>
  <si>
    <t>Enliste todas las actividades por etapa.</t>
  </si>
  <si>
    <t>3)</t>
  </si>
  <si>
    <t>Sin iniciar (0%).</t>
  </si>
  <si>
    <t>Avance inicial (1-25%): Se ha iniciado la actividades, pero está en una etapa temprana.</t>
  </si>
  <si>
    <t>Avance intermedio (26-50%): La actividad ha progresado significativamente, pero aún queda una cantidad considerable de trabajo por hacer.</t>
  </si>
  <si>
    <t>Avance superior (51-75%): La mayoría de las tareas de la actividad se han completado.</t>
  </si>
  <si>
    <t>Casi terminada (76-99%): La actividad está prácticamente completa, con solo algunas acciones menores pendientes.</t>
  </si>
  <si>
    <t>Finalizado (100%).</t>
  </si>
  <si>
    <t xml:space="preserve"> - Indique las fechas en que se inició y finalizó cada actividad.</t>
  </si>
  <si>
    <r>
      <t xml:space="preserve"> - Complete el "</t>
    </r>
    <r>
      <rPr>
        <i/>
        <sz val="12"/>
        <color theme="4"/>
        <rFont val="Times New Roman"/>
        <family val="1"/>
      </rPr>
      <t>% de avance por actividad</t>
    </r>
    <r>
      <rPr>
        <sz val="12"/>
        <color theme="4"/>
        <rFont val="Calibri"/>
        <family val="2"/>
        <scheme val="minor"/>
      </rPr>
      <t>" según los siguientes criterios:</t>
    </r>
  </si>
  <si>
    <r>
      <t xml:space="preserve"> - Si la actividad está "Sin iniciar":  las fechas de "</t>
    </r>
    <r>
      <rPr>
        <i/>
        <sz val="12"/>
        <color theme="4"/>
        <rFont val="Times New Roman"/>
        <family val="1"/>
      </rPr>
      <t>inicio real</t>
    </r>
    <r>
      <rPr>
        <sz val="12"/>
        <color theme="4"/>
        <rFont val="Calibri"/>
        <family val="2"/>
        <scheme val="minor"/>
      </rPr>
      <t>" y "</t>
    </r>
    <r>
      <rPr>
        <i/>
        <sz val="12"/>
        <color theme="4"/>
        <rFont val="Times New Roman"/>
        <family val="1"/>
      </rPr>
      <t>fin real</t>
    </r>
    <r>
      <rPr>
        <sz val="12"/>
        <color theme="4"/>
        <rFont val="Calibri"/>
        <family val="2"/>
        <scheme val="minor"/>
      </rPr>
      <t>" se dejan en blanco.</t>
    </r>
  </si>
  <si>
    <r>
      <t>Esta parte 3) únicamente se llena al completar el "</t>
    </r>
    <r>
      <rPr>
        <i/>
        <sz val="16"/>
        <rFont val="Times New Roman"/>
        <family val="1"/>
      </rPr>
      <t>Reporte  de Avance Trimestral</t>
    </r>
    <r>
      <rPr>
        <sz val="16"/>
        <rFont val="Calibri"/>
        <family val="2"/>
        <scheme val="minor"/>
      </rPr>
      <t>" . No es requerido para la MIP.</t>
    </r>
  </si>
  <si>
    <t>Algunos campos están bloqueados y no se pueden modificar: contienen cálculos para generar resultados automáticamente.</t>
  </si>
  <si>
    <t xml:space="preserve"> Las 3 FASES deben sumar 100%, que equivale al 100% del proyecto.</t>
  </si>
  <si>
    <t>CRONOGRAMA PARA PROYECTOS PIP - OBRA PÚBLICA</t>
  </si>
  <si>
    <t>CONTRASEÑA</t>
  </si>
  <si>
    <t>PROYECTOS24</t>
  </si>
  <si>
    <t>4)</t>
  </si>
  <si>
    <t>Indique la fecha de corte (30 de marzo, 30 de junio, 30 de septiembre o 31 de diciembre)</t>
  </si>
  <si>
    <t>Fecha de corte:</t>
  </si>
  <si>
    <t>Avance por fase</t>
  </si>
  <si>
    <r>
      <t xml:space="preserve">Año: </t>
    </r>
    <r>
      <rPr>
        <sz val="12"/>
        <color rgb="FFFF0000"/>
        <rFont val="Calibri"/>
        <family val="2"/>
        <scheme val="minor"/>
      </rPr>
      <t>_______</t>
    </r>
  </si>
  <si>
    <r>
      <t xml:space="preserve">CRONOGRAMA PARA PROYECTOS PIP - </t>
    </r>
    <r>
      <rPr>
        <b/>
        <sz val="20"/>
        <color theme="1"/>
        <rFont val="Calibri"/>
        <family val="2"/>
        <scheme val="minor"/>
      </rPr>
      <t>NO</t>
    </r>
    <r>
      <rPr>
        <sz val="16"/>
        <color theme="1"/>
        <rFont val="Calibri"/>
        <family val="2"/>
        <scheme val="minor"/>
      </rPr>
      <t xml:space="preserve"> OBRA PÚBLICA</t>
    </r>
  </si>
  <si>
    <t>2.1.  ETAPA: FINANCIAMIENTO</t>
  </si>
  <si>
    <t>2.2. ETAPA: LICITACIÓN Y CONTRATACIÓN</t>
  </si>
  <si>
    <t>2.3. ETAPA: EJECUCIÓN</t>
  </si>
  <si>
    <t>1.3.-1.5. ETAPAS: SELECCIÓN Y PRIORIZACIÓN / APROBACIÓN / REGISTRO EN EL BPIP</t>
  </si>
  <si>
    <t>Registro en el BPIP.</t>
  </si>
  <si>
    <t>3.1.  ETAPA: OPERACIÓN</t>
  </si>
  <si>
    <r>
      <t>En el "Reporte de avance trimestral", favor informar del porcentaje de avance del proyecto empleando para ello la cifra de la casilla "</t>
    </r>
    <r>
      <rPr>
        <sz val="12"/>
        <color rgb="FF00B0F0"/>
        <rFont val="Calibri"/>
        <family val="2"/>
        <scheme val="minor"/>
      </rPr>
      <t>AVANCE GENERAL DEL PROYECTO</t>
    </r>
    <r>
      <rPr>
        <sz val="12"/>
        <color theme="4"/>
        <rFont val="Calibri"/>
        <family val="2"/>
        <scheme val="minor"/>
      </rPr>
      <t>" (% de avance)</t>
    </r>
  </si>
  <si>
    <r>
      <t xml:space="preserve">CRONOGRAMA PARA PROYECTOS  </t>
    </r>
    <r>
      <rPr>
        <b/>
        <sz val="20"/>
        <color theme="1"/>
        <rFont val="Calibri"/>
        <family val="2"/>
        <scheme val="minor"/>
      </rPr>
      <t>NO PIP</t>
    </r>
  </si>
  <si>
    <t>1.3. Y 1.4. ETAPAS: SELECCIÓN Y PRIORIZACIÓN / APROBACIÓN</t>
  </si>
  <si>
    <t>Tabla 1. Distribución porcentual de las fases y etapas del proyecto</t>
  </si>
  <si>
    <t>Tabla 3. Avance del proyecto</t>
  </si>
  <si>
    <t>Tabla 2. Cronograma del proyecto</t>
  </si>
  <si>
    <t>Tabla 4. Resumen del avance del proyecto</t>
  </si>
  <si>
    <t xml:space="preserve">% de exposicion al riesgo </t>
  </si>
  <si>
    <t>Enliste todas las actividades por etapa.
NA: No aplica.
Preferiblemente que las fechas de inicio y fin: sean días entre semana (lunes a viernes).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</si>
</sst>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_);_(* \(#,##0.00\);_(* &quot;-&quot;??_);_(@_)"/>
    <numFmt numFmtId="165" formatCode="_(* #,##0_);_(* \(#,##0\);_(* &quot;-&quot;??_);_(@_)"/>
    <numFmt numFmtId="166" formatCode="&quot;₡&quot;#,##0.00"/>
    <numFmt numFmtId="167" formatCode="_-&quot;₡&quot;* #,##0_-;\-&quot;₡&quot;* #,##0_-;_-&quot;₡&quot;* &quot;-&quot;??_-;_-@_-"/>
    <numFmt numFmtId="168" formatCode="ddd\ dd/mm/yyyy"/>
    <numFmt numFmtId="169" formatCode="0.0%"/>
  </numFmts>
  <fonts count="64"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8"/>
      <name val="Calibri"/>
      <family val="2"/>
      <scheme val="minor"/>
    </font>
    <font>
      <b/>
      <sz val="12"/>
      <color theme="0"/>
      <name val="Calibri"/>
      <family val="2"/>
      <scheme val="minor"/>
    </font>
    <font>
      <b/>
      <sz val="12"/>
      <color rgb="FF44546A"/>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2"/>
      <color theme="0"/>
      <name val="Calibri"/>
      <family val="2"/>
      <scheme val="minor"/>
    </font>
    <font>
      <sz val="12"/>
      <color rgb="FFFF0000"/>
      <name val="Calibri"/>
      <family val="2"/>
      <scheme val="minor"/>
    </font>
    <font>
      <sz val="12"/>
      <name val="Calibri"/>
      <family val="2"/>
      <scheme val="minor"/>
    </font>
    <font>
      <u/>
      <sz val="12"/>
      <color rgb="FF0070C0"/>
      <name val="Calibri"/>
      <family val="2"/>
      <scheme val="minor"/>
    </font>
    <font>
      <sz val="12"/>
      <color rgb="FF0070C0"/>
      <name val="Calibri"/>
      <family val="2"/>
      <scheme val="minor"/>
    </font>
    <font>
      <b/>
      <sz val="12"/>
      <color rgb="FFFFFFFF"/>
      <name val="Calibri"/>
      <family val="2"/>
      <scheme val="minor"/>
    </font>
    <font>
      <b/>
      <sz val="12"/>
      <color rgb="FF000000"/>
      <name val="Calibri"/>
      <family val="2"/>
      <scheme val="minor"/>
    </font>
    <font>
      <sz val="12"/>
      <color rgb="FF000000"/>
      <name val="Calibri"/>
      <family val="2"/>
      <scheme val="minor"/>
    </font>
    <font>
      <b/>
      <sz val="16"/>
      <color rgb="FF44546A"/>
      <name val="Calibri"/>
      <family val="2"/>
      <scheme val="minor"/>
    </font>
    <font>
      <b/>
      <sz val="14"/>
      <name val="Calibri"/>
      <family val="2"/>
      <scheme val="minor"/>
    </font>
    <font>
      <b/>
      <sz val="14"/>
      <color rgb="FFFF0000"/>
      <name val="Calibri"/>
      <family val="2"/>
      <scheme val="minor"/>
    </font>
    <font>
      <u/>
      <sz val="12"/>
      <color theme="10"/>
      <name val="Calibri"/>
      <family val="2"/>
      <scheme val="minor"/>
    </font>
    <font>
      <b/>
      <i/>
      <sz val="12"/>
      <color theme="1"/>
      <name val="Calibri"/>
      <family val="2"/>
      <scheme val="minor"/>
    </font>
    <font>
      <sz val="16"/>
      <color theme="0"/>
      <name val="Calibri"/>
      <family val="2"/>
      <scheme val="minor"/>
    </font>
    <font>
      <b/>
      <sz val="13"/>
      <color theme="0"/>
      <name val="Calibri"/>
      <family val="2"/>
      <scheme val="minor"/>
    </font>
    <font>
      <sz val="13"/>
      <color theme="0"/>
      <name val="Calibri"/>
      <family val="2"/>
      <scheme val="minor"/>
    </font>
    <font>
      <i/>
      <sz val="12"/>
      <color rgb="FF44546A"/>
      <name val="Calibri"/>
      <family val="2"/>
      <scheme val="minor"/>
    </font>
    <font>
      <sz val="9"/>
      <color theme="1"/>
      <name val="Calibri"/>
      <family val="2"/>
      <scheme val="minor"/>
    </font>
    <font>
      <i/>
      <sz val="8"/>
      <color rgb="FF000000"/>
      <name val="Calibri"/>
      <family val="2"/>
      <scheme val="minor"/>
    </font>
    <font>
      <i/>
      <sz val="11"/>
      <color rgb="FFFF0000"/>
      <name val="Calibri"/>
      <family val="2"/>
      <scheme val="minor"/>
    </font>
    <font>
      <i/>
      <sz val="9"/>
      <color rgb="FFFF0000"/>
      <name val="Calibri"/>
      <family val="2"/>
      <scheme val="minor"/>
    </font>
    <font>
      <i/>
      <sz val="8"/>
      <color rgb="FFFF0000"/>
      <name val="Calibri"/>
      <family val="2"/>
      <scheme val="minor"/>
    </font>
    <font>
      <b/>
      <i/>
      <sz val="8"/>
      <color rgb="FFFF0000"/>
      <name val="Calibri"/>
      <family val="2"/>
      <scheme val="minor"/>
    </font>
    <font>
      <i/>
      <sz val="10"/>
      <color rgb="FFFF0000"/>
      <name val="Calibri"/>
      <family val="2"/>
      <scheme val="minor"/>
    </font>
    <font>
      <b/>
      <sz val="11"/>
      <color theme="0"/>
      <name val="Calibri"/>
      <family val="2"/>
      <scheme val="minor"/>
    </font>
    <font>
      <sz val="11"/>
      <name val="Calibri"/>
      <family val="2"/>
      <scheme val="minor"/>
    </font>
    <font>
      <i/>
      <sz val="11"/>
      <color rgb="FF365F91"/>
      <name val="Calibri Light"/>
      <family val="2"/>
    </font>
    <font>
      <b/>
      <sz val="14"/>
      <color theme="0"/>
      <name val="Calibri"/>
      <family val="2"/>
      <scheme val="minor"/>
    </font>
    <font>
      <sz val="14"/>
      <name val="Calibri"/>
      <family val="2"/>
      <scheme val="minor"/>
    </font>
    <font>
      <sz val="14"/>
      <color theme="1"/>
      <name val="Calibri"/>
      <family val="2"/>
      <scheme val="minor"/>
    </font>
    <font>
      <b/>
      <sz val="11"/>
      <name val="Calibri"/>
      <family val="2"/>
      <scheme val="minor"/>
    </font>
    <font>
      <sz val="9.5"/>
      <name val="Arial"/>
      <family val="2"/>
    </font>
    <font>
      <sz val="11"/>
      <color rgb="FF000000"/>
      <name val="Calibri"/>
      <family val="2"/>
      <scheme val="minor"/>
    </font>
    <font>
      <sz val="8"/>
      <color theme="0"/>
      <name val="Calibri"/>
      <family val="2"/>
      <scheme val="minor"/>
    </font>
    <font>
      <b/>
      <sz val="10"/>
      <color theme="1"/>
      <name val="Calibri"/>
      <family val="2"/>
      <scheme val="minor"/>
    </font>
    <font>
      <sz val="10"/>
      <color theme="1"/>
      <name val="Calibri"/>
      <family val="2"/>
      <scheme val="minor"/>
    </font>
    <font>
      <sz val="10"/>
      <name val="Calibri"/>
      <family val="2"/>
      <scheme val="minor"/>
    </font>
    <font>
      <sz val="10"/>
      <color theme="0"/>
      <name val="Calibri"/>
      <family val="2"/>
      <scheme val="minor"/>
    </font>
    <font>
      <sz val="10"/>
      <name val="Arial"/>
      <family val="2"/>
    </font>
    <font>
      <b/>
      <sz val="14"/>
      <color theme="1"/>
      <name val="Calibri"/>
      <family val="2"/>
      <scheme val="minor"/>
    </font>
    <font>
      <b/>
      <sz val="16"/>
      <color theme="1"/>
      <name val="Calibri"/>
      <family val="2"/>
      <scheme val="minor"/>
    </font>
    <font>
      <b/>
      <sz val="13"/>
      <name val="Calibri"/>
      <family val="2"/>
      <scheme val="minor"/>
    </font>
    <font>
      <sz val="16"/>
      <color theme="1"/>
      <name val="Calibri"/>
      <family val="2"/>
      <scheme val="minor"/>
    </font>
    <font>
      <sz val="16"/>
      <name val="Calibri"/>
      <family val="2"/>
      <scheme val="minor"/>
    </font>
    <font>
      <sz val="12"/>
      <color theme="4"/>
      <name val="Calibri"/>
      <family val="2"/>
      <scheme val="minor"/>
    </font>
    <font>
      <i/>
      <sz val="12"/>
      <color theme="4"/>
      <name val="Times New Roman"/>
      <family val="1"/>
    </font>
    <font>
      <sz val="16"/>
      <color theme="4"/>
      <name val="Calibri"/>
      <family val="2"/>
      <scheme val="minor"/>
    </font>
    <font>
      <sz val="11"/>
      <color theme="4"/>
      <name val="Calibri"/>
      <family val="2"/>
      <scheme val="minor"/>
    </font>
    <font>
      <i/>
      <sz val="16"/>
      <name val="Times New Roman"/>
      <family val="1"/>
    </font>
    <font>
      <i/>
      <sz val="10"/>
      <color theme="4"/>
      <name val="Calibri"/>
      <family val="2"/>
      <scheme val="minor"/>
    </font>
    <font>
      <i/>
      <sz val="9"/>
      <color theme="4"/>
      <name val="Segoe UI"/>
      <family val="2"/>
    </font>
    <font>
      <b/>
      <sz val="20"/>
      <color theme="1"/>
      <name val="Calibri"/>
      <family val="2"/>
      <scheme val="minor"/>
    </font>
    <font>
      <sz val="12"/>
      <color rgb="FF00B0F0"/>
      <name val="Calibri"/>
      <family val="2"/>
      <scheme val="minor"/>
    </font>
  </fonts>
  <fills count="34">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00B0F0"/>
        <bgColor indexed="64"/>
      </patternFill>
    </fill>
    <fill>
      <patternFill patternType="solid">
        <fgColor rgb="FF33CCCC"/>
        <bgColor indexed="64"/>
      </patternFill>
    </fill>
    <fill>
      <patternFill patternType="solid">
        <fgColor rgb="FFE3DE00"/>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rgb="FFFF33CC"/>
        <bgColor indexed="64"/>
      </patternFill>
    </fill>
    <fill>
      <patternFill patternType="solid">
        <fgColor rgb="FFFF6699"/>
        <bgColor indexed="64"/>
      </patternFill>
    </fill>
    <fill>
      <patternFill patternType="solid">
        <fgColor rgb="FFFFFF00"/>
        <bgColor indexed="64"/>
      </patternFill>
    </fill>
    <fill>
      <patternFill patternType="solid">
        <fgColor rgb="FFD9D9D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3"/>
        <bgColor indexed="64"/>
      </patternFill>
    </fill>
    <fill>
      <patternFill patternType="solid">
        <fgColor rgb="FF5B9BD5"/>
        <bgColor indexed="64"/>
      </patternFill>
    </fill>
    <fill>
      <patternFill patternType="solid">
        <fgColor rgb="FFED7D31"/>
        <bgColor indexed="64"/>
      </patternFill>
    </fill>
    <fill>
      <patternFill patternType="solid">
        <fgColor rgb="FFDEEAF6"/>
        <bgColor indexed="64"/>
      </patternFill>
    </fill>
    <fill>
      <patternFill patternType="solid">
        <fgColor theme="6" tint="0.79998168889431442"/>
        <bgColor indexed="64"/>
      </patternFill>
    </fill>
    <fill>
      <patternFill patternType="solid">
        <fgColor theme="4" tint="-0.249977111117893"/>
        <bgColor indexed="64"/>
      </patternFill>
    </fill>
    <fill>
      <patternFill patternType="solid">
        <fgColor rgb="FFFFFF99"/>
        <bgColor indexed="64"/>
      </patternFill>
    </fill>
    <fill>
      <patternFill patternType="solid">
        <fgColor theme="3" tint="0.59999389629810485"/>
        <bgColor indexed="64"/>
      </patternFill>
    </fill>
    <fill>
      <patternFill patternType="solid">
        <fgColor rgb="FF00B050"/>
        <bgColor indexed="64"/>
      </patternFill>
    </fill>
    <fill>
      <patternFill patternType="solid">
        <fgColor rgb="FFFFC000"/>
        <bgColor indexed="64"/>
      </patternFill>
    </fill>
    <fill>
      <patternFill patternType="solid">
        <fgColor rgb="FFFF6F0D"/>
        <bgColor indexed="64"/>
      </patternFill>
    </fill>
    <fill>
      <patternFill patternType="solid">
        <fgColor rgb="FFFF0000"/>
        <bgColor indexed="64"/>
      </patternFill>
    </fill>
    <fill>
      <patternFill patternType="solid">
        <fgColor theme="3" tint="-0.249977111117893"/>
        <bgColor indexed="64"/>
      </patternFill>
    </fill>
    <fill>
      <patternFill patternType="solid">
        <fgColor rgb="FFCEAC65"/>
        <bgColor indexed="64"/>
      </patternFill>
    </fill>
    <fill>
      <patternFill patternType="solid">
        <fgColor theme="3" tint="0.39997558519241921"/>
        <bgColor indexed="64"/>
      </patternFill>
    </fill>
    <fill>
      <patternFill patternType="solid">
        <fgColor rgb="FF92D050"/>
        <bgColor indexed="64"/>
      </patternFill>
    </fill>
    <fill>
      <patternFill patternType="solid">
        <fgColor theme="8" tint="0.39997558519241921"/>
        <bgColor indexed="64"/>
      </patternFill>
    </fill>
    <fill>
      <patternFill patternType="solid">
        <fgColor theme="2" tint="-0.249977111117893"/>
        <bgColor indexed="64"/>
      </patternFill>
    </fill>
  </fills>
  <borders count="9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5B9BD5"/>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9CC2E5"/>
      </left>
      <right style="medium">
        <color rgb="FF9CC2E5"/>
      </right>
      <top/>
      <bottom style="medium">
        <color rgb="FF9CC2E5"/>
      </bottom>
      <diagonal/>
    </border>
    <border>
      <left/>
      <right style="medium">
        <color rgb="FF9CC2E5"/>
      </right>
      <top/>
      <bottom style="medium">
        <color rgb="FF9CC2E5"/>
      </bottom>
      <diagonal/>
    </border>
    <border>
      <left style="medium">
        <color rgb="FF9CC2E5"/>
      </left>
      <right style="medium">
        <color rgb="FF9CC2E5"/>
      </right>
      <top/>
      <bottom/>
      <diagonal/>
    </border>
    <border>
      <left/>
      <right style="medium">
        <color rgb="FF9CC2E5"/>
      </right>
      <top/>
      <bottom/>
      <diagonal/>
    </border>
    <border>
      <left style="medium">
        <color rgb="FF9CC2E5"/>
      </left>
      <right/>
      <top style="medium">
        <color rgb="FF5B9BD5"/>
      </top>
      <bottom style="medium">
        <color rgb="FF9CC2E5"/>
      </bottom>
      <diagonal/>
    </border>
    <border>
      <left/>
      <right style="medium">
        <color rgb="FF9CC2E5"/>
      </right>
      <top style="medium">
        <color rgb="FF5B9BD5"/>
      </top>
      <bottom style="medium">
        <color rgb="FF9CC2E5"/>
      </bottom>
      <diagonal/>
    </border>
    <border>
      <left style="medium">
        <color rgb="FF9CC2E5"/>
      </left>
      <right style="medium">
        <color rgb="FF9CC2E5"/>
      </right>
      <top style="medium">
        <color rgb="FF9CC2E5"/>
      </top>
      <bottom/>
      <diagonal/>
    </border>
    <border>
      <left/>
      <right/>
      <top/>
      <bottom style="medium">
        <color rgb="FF5B9BD5"/>
      </bottom>
      <diagonal/>
    </border>
    <border>
      <left/>
      <right style="thin">
        <color indexed="64"/>
      </right>
      <top style="thin">
        <color indexed="64"/>
      </top>
      <bottom style="thin">
        <color indexed="64"/>
      </bottom>
      <diagonal/>
    </border>
    <border>
      <left/>
      <right style="medium">
        <color rgb="FF5B9BD5"/>
      </right>
      <top/>
      <bottom style="medium">
        <color rgb="FF5B9BD5"/>
      </bottom>
      <diagonal/>
    </border>
    <border>
      <left style="medium">
        <color rgb="FF5B9BD5"/>
      </left>
      <right/>
      <top/>
      <bottom style="medium">
        <color rgb="FF5B9BD5"/>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top style="medium">
        <color rgb="FF000000"/>
      </top>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top/>
      <bottom style="thin">
        <color theme="0"/>
      </bottom>
      <diagonal/>
    </border>
    <border>
      <left/>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3" tint="0.59996337778862885"/>
      </top>
      <bottom/>
      <diagonal/>
    </border>
    <border>
      <left style="thin">
        <color indexed="64"/>
      </left>
      <right style="thin">
        <color indexed="64"/>
      </right>
      <top/>
      <bottom/>
      <diagonal/>
    </border>
    <border>
      <left/>
      <right/>
      <top style="thin">
        <color theme="0"/>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theme="0" tint="-0.14996795556505021"/>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6795556505021"/>
      </left>
      <right style="thin">
        <color theme="0" tint="-0.14996795556505021"/>
      </right>
      <top/>
      <bottom style="thin">
        <color theme="0" tint="-0.14996795556505021"/>
      </bottom>
      <diagonal/>
    </border>
    <border>
      <left/>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
      <left/>
      <right/>
      <top style="thin">
        <color theme="0" tint="-0.14996795556505021"/>
      </top>
      <bottom style="thin">
        <color theme="0" tint="-0.14996795556505021"/>
      </bottom>
      <diagonal/>
    </border>
    <border>
      <left style="thin">
        <color theme="0" tint="-0.14993743705557422"/>
      </left>
      <right/>
      <top/>
      <bottom style="thin">
        <color theme="0" tint="-0.14993743705557422"/>
      </bottom>
      <diagonal/>
    </border>
    <border>
      <left/>
      <right style="thin">
        <color theme="0" tint="-0.14993743705557422"/>
      </right>
      <top/>
      <bottom style="thin">
        <color theme="0" tint="-0.14993743705557422"/>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theme="0" tint="-0.14996795556505021"/>
      </left>
      <right style="thin">
        <color theme="0" tint="-0.14996795556505021"/>
      </right>
      <top style="thin">
        <color theme="0" tint="-0.14993743705557422"/>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3743705557422"/>
      </bottom>
      <diagonal/>
    </border>
  </borders>
  <cellStyleXfs count="9">
    <xf numFmtId="0" fontId="0" fillId="0" borderId="0"/>
    <xf numFmtId="164" fontId="1" fillId="0" borderId="0" applyFon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49" fillId="0" borderId="0"/>
    <xf numFmtId="9" fontId="49" fillId="0" borderId="0" applyFont="0" applyFill="0" applyBorder="0" applyAlignment="0" applyProtection="0"/>
  </cellStyleXfs>
  <cellXfs count="438">
    <xf numFmtId="0" fontId="0" fillId="0" borderId="0" xfId="0"/>
    <xf numFmtId="0" fontId="6" fillId="5" borderId="0" xfId="0" applyFont="1" applyFill="1" applyAlignment="1">
      <alignment horizontal="center" vertical="center"/>
    </xf>
    <xf numFmtId="0" fontId="7" fillId="0" borderId="0" xfId="0" applyFont="1" applyAlignment="1">
      <alignment horizontal="center" vertical="center"/>
    </xf>
    <xf numFmtId="0" fontId="8" fillId="0" borderId="0" xfId="0" applyFont="1"/>
    <xf numFmtId="0" fontId="9" fillId="2" borderId="0" xfId="0" applyFont="1" applyFill="1"/>
    <xf numFmtId="0" fontId="10" fillId="2" borderId="0" xfId="0" applyFont="1" applyFill="1"/>
    <xf numFmtId="0" fontId="9" fillId="0" borderId="0" xfId="0" applyFont="1"/>
    <xf numFmtId="0" fontId="10" fillId="0" borderId="0" xfId="0" applyFont="1"/>
    <xf numFmtId="0" fontId="11" fillId="16" borderId="0" xfId="0" applyFont="1" applyFill="1" applyAlignment="1">
      <alignment horizontal="center" vertical="center" wrapText="1"/>
    </xf>
    <xf numFmtId="3" fontId="10" fillId="0" borderId="0" xfId="0" applyNumberFormat="1" applyFont="1"/>
    <xf numFmtId="165" fontId="10" fillId="0" borderId="0" xfId="0" applyNumberFormat="1" applyFont="1"/>
    <xf numFmtId="0" fontId="12" fillId="2" borderId="7" xfId="0" applyFont="1" applyFill="1" applyBorder="1" applyAlignment="1">
      <alignment vertical="top" wrapText="1"/>
    </xf>
    <xf numFmtId="0" fontId="13" fillId="2" borderId="7" xfId="0" applyFont="1" applyFill="1" applyBorder="1" applyAlignment="1">
      <alignment vertical="top" wrapText="1"/>
    </xf>
    <xf numFmtId="166" fontId="13" fillId="2" borderId="7" xfId="0" applyNumberFormat="1" applyFont="1" applyFill="1" applyBorder="1" applyAlignment="1">
      <alignment horizontal="right" vertical="center" wrapText="1"/>
    </xf>
    <xf numFmtId="0" fontId="13" fillId="2" borderId="7" xfId="0" applyFont="1" applyFill="1" applyBorder="1" applyAlignment="1">
      <alignment horizontal="center" vertical="center" wrapText="1"/>
    </xf>
    <xf numFmtId="165" fontId="13" fillId="2" borderId="0" xfId="0" applyNumberFormat="1" applyFont="1" applyFill="1" applyAlignment="1">
      <alignment vertical="top"/>
    </xf>
    <xf numFmtId="0" fontId="13" fillId="2" borderId="0" xfId="0" applyFont="1" applyFill="1" applyAlignment="1">
      <alignment vertical="top"/>
    </xf>
    <xf numFmtId="0" fontId="12" fillId="0" borderId="7" xfId="0" applyFont="1" applyBorder="1" applyAlignment="1">
      <alignment horizontal="justify" vertical="top" wrapText="1"/>
    </xf>
    <xf numFmtId="166" fontId="13" fillId="0" borderId="7" xfId="0" applyNumberFormat="1" applyFont="1" applyBorder="1" applyAlignment="1">
      <alignment horizontal="right" vertical="center" wrapText="1"/>
    </xf>
    <xf numFmtId="0" fontId="13" fillId="0" borderId="0" xfId="0" applyFont="1" applyAlignment="1">
      <alignment vertical="top"/>
    </xf>
    <xf numFmtId="0" fontId="13" fillId="0" borderId="7" xfId="0" applyFont="1" applyBorder="1" applyAlignment="1">
      <alignment horizontal="justify" vertical="top" wrapText="1"/>
    </xf>
    <xf numFmtId="165" fontId="13" fillId="0" borderId="0" xfId="1" applyNumberFormat="1" applyFont="1" applyFill="1" applyBorder="1" applyAlignment="1">
      <alignment horizontal="center" vertical="top" wrapText="1"/>
    </xf>
    <xf numFmtId="0" fontId="13" fillId="0" borderId="7" xfId="0" applyFont="1" applyBorder="1" applyAlignment="1">
      <alignment horizontal="center" vertical="center" wrapText="1"/>
    </xf>
    <xf numFmtId="165" fontId="13" fillId="0" borderId="0" xfId="1" applyNumberFormat="1" applyFont="1" applyFill="1" applyBorder="1" applyAlignment="1">
      <alignment vertical="top"/>
    </xf>
    <xf numFmtId="0" fontId="12" fillId="2" borderId="7" xfId="0" applyFont="1" applyFill="1" applyBorder="1" applyAlignment="1">
      <alignment vertical="top"/>
    </xf>
    <xf numFmtId="0" fontId="13" fillId="2" borderId="7" xfId="0" applyFont="1" applyFill="1" applyBorder="1" applyAlignment="1">
      <alignment vertical="top"/>
    </xf>
    <xf numFmtId="165" fontId="10" fillId="0" borderId="0" xfId="1" applyNumberFormat="1" applyFont="1" applyFill="1" applyBorder="1"/>
    <xf numFmtId="0" fontId="6" fillId="5" borderId="0" xfId="0" applyFont="1" applyFill="1"/>
    <xf numFmtId="0" fontId="8" fillId="0" borderId="0" xfId="0" quotePrefix="1" applyFont="1"/>
    <xf numFmtId="0" fontId="14" fillId="0" borderId="0" xfId="2" applyFont="1"/>
    <xf numFmtId="0" fontId="15" fillId="0" borderId="0" xfId="0" applyFont="1"/>
    <xf numFmtId="0" fontId="8" fillId="0" borderId="28" xfId="0" quotePrefix="1" applyFont="1" applyBorder="1" applyAlignment="1">
      <alignment vertical="center"/>
    </xf>
    <xf numFmtId="0" fontId="8" fillId="0" borderId="28" xfId="0" applyFont="1" applyBorder="1" applyAlignment="1">
      <alignment vertical="center"/>
    </xf>
    <xf numFmtId="0" fontId="6" fillId="16" borderId="0" xfId="0" applyFont="1" applyFill="1" applyAlignment="1">
      <alignment horizontal="right"/>
    </xf>
    <xf numFmtId="166" fontId="6" fillId="16" borderId="0" xfId="0" applyNumberFormat="1" applyFont="1" applyFill="1" applyAlignment="1">
      <alignment horizontal="right"/>
    </xf>
    <xf numFmtId="0" fontId="16" fillId="17" borderId="19" xfId="0" applyFont="1" applyFill="1" applyBorder="1" applyAlignment="1">
      <alignment horizontal="center" vertical="center" wrapText="1"/>
    </xf>
    <xf numFmtId="0" fontId="16" fillId="17" borderId="20" xfId="0" applyFont="1" applyFill="1" applyBorder="1" applyAlignment="1">
      <alignment horizontal="center" vertical="center" wrapText="1"/>
    </xf>
    <xf numFmtId="0" fontId="10" fillId="0" borderId="24" xfId="0" applyFont="1" applyBorder="1" applyAlignment="1">
      <alignment horizontal="justify" vertical="center" wrapText="1"/>
    </xf>
    <xf numFmtId="0" fontId="8" fillId="0" borderId="22" xfId="0" applyFont="1" applyBorder="1" applyAlignment="1">
      <alignment horizontal="justify" vertical="center" wrapText="1"/>
    </xf>
    <xf numFmtId="0" fontId="10" fillId="19" borderId="24" xfId="0" applyFont="1" applyFill="1" applyBorder="1" applyAlignment="1">
      <alignment horizontal="justify" vertical="center" wrapText="1"/>
    </xf>
    <xf numFmtId="0" fontId="18" fillId="19" borderId="22" xfId="0" applyFont="1" applyFill="1" applyBorder="1" applyAlignment="1">
      <alignment horizontal="justify" vertical="center" wrapText="1"/>
    </xf>
    <xf numFmtId="0" fontId="10" fillId="0" borderId="22" xfId="0" applyFont="1" applyBorder="1" applyAlignment="1">
      <alignment horizontal="justify" vertical="center" wrapText="1"/>
    </xf>
    <xf numFmtId="0" fontId="17" fillId="19" borderId="22" xfId="0" applyFont="1" applyFill="1" applyBorder="1" applyAlignment="1">
      <alignment horizontal="justify" vertical="center" wrapText="1"/>
    </xf>
    <xf numFmtId="0" fontId="17" fillId="19" borderId="24" xfId="0" applyFont="1" applyFill="1" applyBorder="1" applyAlignment="1">
      <alignment horizontal="justify" vertical="center" wrapText="1"/>
    </xf>
    <xf numFmtId="0" fontId="10" fillId="0" borderId="0" xfId="0" applyFont="1" applyAlignment="1">
      <alignment horizontal="justify" vertical="center"/>
    </xf>
    <xf numFmtId="0" fontId="19" fillId="0" borderId="0" xfId="0" applyFont="1" applyAlignment="1">
      <alignment horizontal="center" vertical="center"/>
    </xf>
    <xf numFmtId="0" fontId="20" fillId="2" borderId="0" xfId="0" applyFont="1" applyFill="1"/>
    <xf numFmtId="0" fontId="8" fillId="0" borderId="0" xfId="0" applyFont="1" applyAlignment="1">
      <alignment horizontal="justify" vertical="center"/>
    </xf>
    <xf numFmtId="0" fontId="8" fillId="0" borderId="0" xfId="0" applyFont="1" applyAlignment="1">
      <alignment horizontal="left" vertical="center" indent="5"/>
    </xf>
    <xf numFmtId="0" fontId="6" fillId="6" borderId="0" xfId="0" applyFont="1" applyFill="1" applyAlignment="1">
      <alignment horizontal="justify" vertical="center"/>
    </xf>
    <xf numFmtId="0" fontId="8" fillId="0" borderId="0" xfId="0" applyFont="1" applyAlignment="1">
      <alignment horizontal="justify"/>
    </xf>
    <xf numFmtId="0" fontId="10" fillId="0" borderId="0" xfId="0" applyFont="1" applyAlignment="1">
      <alignment horizontal="justify" vertical="top" wrapText="1"/>
    </xf>
    <xf numFmtId="0" fontId="8" fillId="0" borderId="0" xfId="0" applyFont="1" applyAlignment="1">
      <alignment horizontal="justify" vertical="top" wrapText="1"/>
    </xf>
    <xf numFmtId="0" fontId="6" fillId="2" borderId="0" xfId="0" applyFont="1" applyFill="1" applyAlignment="1">
      <alignment horizontal="justify" vertical="center"/>
    </xf>
    <xf numFmtId="0" fontId="11" fillId="2" borderId="0" xfId="0" applyFont="1" applyFill="1" applyAlignment="1">
      <alignment horizontal="justify"/>
    </xf>
    <xf numFmtId="0" fontId="11" fillId="5" borderId="0" xfId="0" applyFont="1" applyFill="1" applyAlignment="1">
      <alignment horizontal="center"/>
    </xf>
    <xf numFmtId="0" fontId="11" fillId="16" borderId="7" xfId="0" applyFont="1" applyFill="1" applyBorder="1" applyAlignment="1">
      <alignment horizontal="center" vertical="center"/>
    </xf>
    <xf numFmtId="0" fontId="11" fillId="16" borderId="7" xfId="0" applyFont="1" applyFill="1" applyBorder="1" applyAlignment="1">
      <alignment horizontal="center" vertical="center" wrapText="1"/>
    </xf>
    <xf numFmtId="0" fontId="8" fillId="7" borderId="7" xfId="0" applyFont="1" applyFill="1" applyBorder="1"/>
    <xf numFmtId="0" fontId="8" fillId="9" borderId="7" xfId="0" applyFont="1" applyFill="1" applyBorder="1"/>
    <xf numFmtId="0" fontId="17" fillId="0" borderId="0" xfId="0" applyFont="1"/>
    <xf numFmtId="0" fontId="8" fillId="0" borderId="0" xfId="0" applyFont="1" applyAlignment="1">
      <alignment wrapText="1"/>
    </xf>
    <xf numFmtId="0" fontId="8" fillId="7" borderId="7" xfId="0" applyFont="1" applyFill="1" applyBorder="1" applyAlignment="1">
      <alignment vertical="top" wrapText="1"/>
    </xf>
    <xf numFmtId="0" fontId="8" fillId="9" borderId="7" xfId="0" applyFont="1" applyFill="1" applyBorder="1" applyAlignment="1">
      <alignment vertical="top" wrapText="1"/>
    </xf>
    <xf numFmtId="0" fontId="7" fillId="0" borderId="0" xfId="0" applyFont="1" applyAlignment="1">
      <alignment horizontal="left" vertical="center"/>
    </xf>
    <xf numFmtId="0" fontId="8" fillId="0" borderId="0" xfId="0" applyFont="1" applyAlignment="1">
      <alignment horizontal="center"/>
    </xf>
    <xf numFmtId="10" fontId="8" fillId="0" borderId="0" xfId="0" applyNumberFormat="1" applyFont="1" applyAlignment="1">
      <alignment horizontal="center"/>
    </xf>
    <xf numFmtId="0" fontId="6" fillId="16" borderId="0" xfId="0" applyFont="1" applyFill="1" applyAlignment="1">
      <alignment horizontal="center" vertical="center"/>
    </xf>
    <xf numFmtId="0" fontId="6" fillId="16" borderId="0" xfId="1" applyNumberFormat="1" applyFont="1" applyFill="1" applyAlignment="1">
      <alignment horizontal="center" vertical="center"/>
    </xf>
    <xf numFmtId="0" fontId="8" fillId="0" borderId="7" xfId="0" applyFont="1" applyBorder="1" applyAlignment="1">
      <alignment horizontal="left"/>
    </xf>
    <xf numFmtId="0" fontId="8" fillId="0" borderId="7" xfId="0" applyFont="1" applyBorder="1"/>
    <xf numFmtId="166" fontId="8" fillId="0" borderId="7" xfId="1" applyNumberFormat="1" applyFont="1" applyBorder="1" applyAlignment="1">
      <alignment horizontal="right" vertical="top"/>
    </xf>
    <xf numFmtId="165" fontId="8" fillId="0" borderId="0" xfId="0" applyNumberFormat="1" applyFont="1"/>
    <xf numFmtId="166" fontId="8" fillId="0" borderId="7" xfId="1" applyNumberFormat="1" applyFont="1" applyBorder="1" applyAlignment="1">
      <alignment horizontal="right" vertical="top" wrapText="1"/>
    </xf>
    <xf numFmtId="165" fontId="8" fillId="0" borderId="0" xfId="1" applyNumberFormat="1" applyFont="1" applyFill="1" applyBorder="1"/>
    <xf numFmtId="165" fontId="8" fillId="0" borderId="0" xfId="1" applyNumberFormat="1" applyFont="1" applyFill="1" applyBorder="1" applyAlignment="1">
      <alignment horizontal="center" vertical="center" wrapText="1"/>
    </xf>
    <xf numFmtId="0" fontId="10" fillId="11" borderId="7" xfId="0" applyFont="1" applyFill="1" applyBorder="1"/>
    <xf numFmtId="0" fontId="19" fillId="0" borderId="0" xfId="0" applyFont="1" applyAlignment="1">
      <alignment horizontal="left" vertical="center"/>
    </xf>
    <xf numFmtId="0" fontId="27" fillId="0" borderId="0" xfId="0" applyFont="1" applyAlignment="1">
      <alignment horizontal="center" vertical="center"/>
    </xf>
    <xf numFmtId="0" fontId="8" fillId="0" borderId="0" xfId="0" applyFont="1" applyAlignment="1">
      <alignment vertical="center" wrapText="1"/>
    </xf>
    <xf numFmtId="0" fontId="8" fillId="0" borderId="7" xfId="0" applyFont="1" applyBorder="1" applyAlignment="1">
      <alignment horizontal="center" vertical="center" wrapText="1"/>
    </xf>
    <xf numFmtId="0" fontId="12" fillId="0" borderId="7" xfId="0" applyFont="1" applyBorder="1" applyAlignment="1">
      <alignment horizontal="center" vertical="center" wrapText="1"/>
    </xf>
    <xf numFmtId="0" fontId="8" fillId="0" borderId="7" xfId="0" applyFont="1" applyBorder="1" applyAlignment="1">
      <alignment horizontal="right" vertical="center" wrapText="1"/>
    </xf>
    <xf numFmtId="0" fontId="8" fillId="0" borderId="7" xfId="0" applyFont="1" applyBorder="1" applyAlignment="1">
      <alignment vertical="center" wrapText="1"/>
    </xf>
    <xf numFmtId="0" fontId="6" fillId="16" borderId="7" xfId="0" applyFont="1" applyFill="1" applyBorder="1" applyAlignment="1">
      <alignment horizontal="center" vertical="center" wrapText="1"/>
    </xf>
    <xf numFmtId="167" fontId="8" fillId="0" borderId="7" xfId="1" applyNumberFormat="1" applyFont="1" applyBorder="1" applyAlignment="1">
      <alignment horizontal="right" vertical="center" wrapText="1"/>
    </xf>
    <xf numFmtId="167" fontId="8" fillId="0" borderId="7" xfId="1" applyNumberFormat="1" applyFont="1" applyBorder="1" applyAlignment="1">
      <alignment vertical="center" wrapText="1"/>
    </xf>
    <xf numFmtId="167" fontId="10" fillId="0" borderId="0" xfId="1" applyNumberFormat="1" applyFont="1" applyBorder="1" applyAlignment="1">
      <alignment vertical="center" wrapText="1"/>
    </xf>
    <xf numFmtId="167" fontId="8" fillId="0" borderId="32" xfId="1" applyNumberFormat="1" applyFont="1" applyBorder="1" applyAlignment="1">
      <alignment vertical="center" wrapText="1"/>
    </xf>
    <xf numFmtId="166" fontId="10" fillId="11" borderId="12" xfId="1" applyNumberFormat="1" applyFont="1" applyFill="1" applyBorder="1" applyAlignment="1">
      <alignment horizontal="right" vertical="top"/>
    </xf>
    <xf numFmtId="166" fontId="8" fillId="0" borderId="32" xfId="1" applyNumberFormat="1" applyFont="1" applyBorder="1" applyAlignment="1">
      <alignment horizontal="right" vertical="top"/>
    </xf>
    <xf numFmtId="0" fontId="1" fillId="0" borderId="0" xfId="5"/>
    <xf numFmtId="0" fontId="1" fillId="0" borderId="0" xfId="5" applyAlignment="1">
      <alignment horizontal="center" vertical="center"/>
    </xf>
    <xf numFmtId="0" fontId="36" fillId="0" borderId="0" xfId="5" applyFont="1" applyAlignment="1">
      <alignment horizontal="left" vertical="center"/>
    </xf>
    <xf numFmtId="0" fontId="36" fillId="0" borderId="0" xfId="5" applyFont="1"/>
    <xf numFmtId="0" fontId="37" fillId="0" borderId="0" xfId="5" applyFont="1" applyAlignment="1">
      <alignment horizontal="center" vertical="center"/>
    </xf>
    <xf numFmtId="0" fontId="1" fillId="0" borderId="0" xfId="5" applyAlignment="1">
      <alignment horizontal="left" vertical="center"/>
    </xf>
    <xf numFmtId="0" fontId="1" fillId="0" borderId="0" xfId="5" applyAlignment="1">
      <alignment vertical="top"/>
    </xf>
    <xf numFmtId="0" fontId="39" fillId="0" borderId="0" xfId="5" applyFont="1" applyAlignment="1">
      <alignment vertical="center"/>
    </xf>
    <xf numFmtId="0" fontId="40" fillId="0" borderId="0" xfId="5" applyFont="1" applyAlignment="1">
      <alignment vertical="center"/>
    </xf>
    <xf numFmtId="0" fontId="41" fillId="0" borderId="0" xfId="5" applyFont="1" applyAlignment="1">
      <alignment horizontal="left" vertical="center"/>
    </xf>
    <xf numFmtId="0" fontId="41" fillId="0" borderId="0" xfId="5" applyFont="1" applyAlignment="1">
      <alignment horizontal="center" vertical="center"/>
    </xf>
    <xf numFmtId="0" fontId="35" fillId="23" borderId="38" xfId="5" applyFont="1" applyFill="1" applyBorder="1" applyAlignment="1">
      <alignment horizontal="center" vertical="center" wrapText="1"/>
    </xf>
    <xf numFmtId="0" fontId="35" fillId="23" borderId="40" xfId="5" applyFont="1" applyFill="1" applyBorder="1" applyAlignment="1">
      <alignment horizontal="center" vertical="center" wrapText="1"/>
    </xf>
    <xf numFmtId="0" fontId="36" fillId="0" borderId="41" xfId="5" applyFont="1" applyBorder="1" applyAlignment="1">
      <alignment horizontal="center" vertical="center" wrapText="1"/>
    </xf>
    <xf numFmtId="0" fontId="36" fillId="0" borderId="0" xfId="5" applyFont="1" applyAlignment="1">
      <alignment horizontal="center" vertical="center"/>
    </xf>
    <xf numFmtId="0" fontId="42" fillId="0" borderId="42" xfId="5" applyFont="1" applyBorder="1" applyAlignment="1">
      <alignment vertical="center" wrapText="1"/>
    </xf>
    <xf numFmtId="0" fontId="43" fillId="0" borderId="36" xfId="5" applyFont="1" applyBorder="1" applyAlignment="1">
      <alignment horizontal="center" vertical="center" wrapText="1"/>
    </xf>
    <xf numFmtId="0" fontId="3" fillId="24" borderId="16" xfId="5" applyFont="1" applyFill="1" applyBorder="1" applyAlignment="1">
      <alignment horizontal="left" vertical="center" wrapText="1"/>
    </xf>
    <xf numFmtId="9" fontId="3" fillId="24" borderId="18" xfId="6" applyFont="1" applyFill="1" applyBorder="1" applyAlignment="1">
      <alignment horizontal="center" vertical="center"/>
    </xf>
    <xf numFmtId="0" fontId="36" fillId="12" borderId="16" xfId="5" applyFont="1" applyFill="1" applyBorder="1" applyAlignment="1">
      <alignment horizontal="left" vertical="center" wrapText="1"/>
    </xf>
    <xf numFmtId="9" fontId="36" fillId="12" borderId="18" xfId="6" applyFont="1" applyFill="1" applyBorder="1" applyAlignment="1">
      <alignment horizontal="center" vertical="center"/>
    </xf>
    <xf numFmtId="0" fontId="44" fillId="0" borderId="0" xfId="5" applyFont="1"/>
    <xf numFmtId="9" fontId="3" fillId="24" borderId="18" xfId="6" applyFont="1" applyFill="1" applyBorder="1" applyAlignment="1">
      <alignment horizontal="center" vertical="center" wrapText="1"/>
    </xf>
    <xf numFmtId="9" fontId="36" fillId="12" borderId="18" xfId="6" applyFont="1" applyFill="1" applyBorder="1" applyAlignment="1">
      <alignment horizontal="center" vertical="center" wrapText="1"/>
    </xf>
    <xf numFmtId="0" fontId="36" fillId="25" borderId="16" xfId="5" applyFont="1" applyFill="1" applyBorder="1" applyAlignment="1">
      <alignment horizontal="left" vertical="center" wrapText="1"/>
    </xf>
    <xf numFmtId="9" fontId="36" fillId="25" borderId="18" xfId="6" applyFont="1" applyFill="1" applyBorder="1" applyAlignment="1">
      <alignment horizontal="center" vertical="center" wrapText="1"/>
    </xf>
    <xf numFmtId="9" fontId="36" fillId="25" borderId="18" xfId="6" applyFont="1" applyFill="1" applyBorder="1" applyAlignment="1">
      <alignment horizontal="center" vertical="center"/>
    </xf>
    <xf numFmtId="0" fontId="36" fillId="26" borderId="16" xfId="5" applyFont="1" applyFill="1" applyBorder="1" applyAlignment="1">
      <alignment horizontal="left" vertical="center" wrapText="1"/>
    </xf>
    <xf numFmtId="9" fontId="36" fillId="26" borderId="18" xfId="6" applyFont="1" applyFill="1" applyBorder="1" applyAlignment="1">
      <alignment horizontal="center" vertical="center"/>
    </xf>
    <xf numFmtId="0" fontId="36" fillId="27" borderId="16" xfId="5" applyFont="1" applyFill="1" applyBorder="1" applyAlignment="1">
      <alignment horizontal="left" vertical="center" wrapText="1"/>
    </xf>
    <xf numFmtId="9" fontId="36" fillId="27" borderId="18" xfId="6" applyFont="1" applyFill="1" applyBorder="1" applyAlignment="1">
      <alignment horizontal="center" vertical="center"/>
    </xf>
    <xf numFmtId="9" fontId="44" fillId="0" borderId="0" xfId="5" applyNumberFormat="1" applyFont="1"/>
    <xf numFmtId="0" fontId="46" fillId="0" borderId="0" xfId="5" applyFont="1" applyAlignment="1">
      <alignment horizontal="center" vertical="center"/>
    </xf>
    <xf numFmtId="0" fontId="46" fillId="0" borderId="0" xfId="5" applyFont="1"/>
    <xf numFmtId="0" fontId="46" fillId="0" borderId="0" xfId="5" applyFont="1" applyAlignment="1">
      <alignment horizontal="left" vertical="center"/>
    </xf>
    <xf numFmtId="0" fontId="47" fillId="0" borderId="0" xfId="5" applyFont="1"/>
    <xf numFmtId="0" fontId="48" fillId="0" borderId="0" xfId="5" applyFont="1"/>
    <xf numFmtId="0" fontId="3" fillId="0" borderId="0" xfId="5" applyFont="1"/>
    <xf numFmtId="0" fontId="6" fillId="28" borderId="45" xfId="7" applyFont="1" applyFill="1" applyBorder="1" applyAlignment="1" applyProtection="1">
      <alignment horizontal="center" vertical="center" wrapText="1" readingOrder="1"/>
      <protection locked="0"/>
    </xf>
    <xf numFmtId="0" fontId="6" fillId="28" borderId="46" xfId="7" applyFont="1" applyFill="1" applyBorder="1" applyAlignment="1" applyProtection="1">
      <alignment horizontal="center" vertical="center" wrapText="1" readingOrder="1"/>
      <protection locked="0"/>
    </xf>
    <xf numFmtId="0" fontId="6" fillId="28" borderId="7" xfId="7" applyFont="1" applyFill="1" applyBorder="1" applyAlignment="1" applyProtection="1">
      <alignment horizontal="center" vertical="center" wrapText="1" readingOrder="1"/>
      <protection locked="0"/>
    </xf>
    <xf numFmtId="0" fontId="2" fillId="0" borderId="0" xfId="0" applyFont="1" applyProtection="1">
      <protection locked="0"/>
    </xf>
    <xf numFmtId="0" fontId="0" fillId="0" borderId="0" xfId="0" applyProtection="1">
      <protection locked="0"/>
    </xf>
    <xf numFmtId="0" fontId="1" fillId="12" borderId="0" xfId="5" applyFill="1"/>
    <xf numFmtId="9" fontId="8" fillId="0" borderId="0" xfId="4" applyFont="1" applyAlignment="1" applyProtection="1">
      <alignment horizontal="right" wrapText="1"/>
      <protection locked="0"/>
    </xf>
    <xf numFmtId="0" fontId="3" fillId="2" borderId="47" xfId="0" applyFont="1" applyFill="1" applyBorder="1" applyProtection="1">
      <protection locked="0"/>
    </xf>
    <xf numFmtId="9" fontId="8" fillId="0" borderId="0" xfId="4" applyFont="1" applyAlignment="1" applyProtection="1">
      <alignment horizontal="left"/>
      <protection locked="0"/>
    </xf>
    <xf numFmtId="9" fontId="8" fillId="0" borderId="0" xfId="4" applyFont="1" applyProtection="1">
      <protection locked="0"/>
    </xf>
    <xf numFmtId="9" fontId="8" fillId="0" borderId="0" xfId="0" applyNumberFormat="1" applyFont="1" applyProtection="1">
      <protection locked="0"/>
    </xf>
    <xf numFmtId="0" fontId="8" fillId="0" borderId="0" xfId="0" applyFont="1" applyProtection="1">
      <protection locked="0"/>
    </xf>
    <xf numFmtId="0" fontId="8" fillId="0" borderId="0" xfId="0" applyFont="1" applyAlignment="1" applyProtection="1">
      <alignment vertical="center"/>
      <protection locked="0"/>
    </xf>
    <xf numFmtId="0" fontId="8" fillId="0" borderId="0" xfId="0" applyFont="1" applyAlignment="1" applyProtection="1">
      <alignment horizontal="left" vertical="center"/>
      <protection locked="0"/>
    </xf>
    <xf numFmtId="0" fontId="8" fillId="0" borderId="0" xfId="0" applyFont="1" applyAlignment="1" applyProtection="1">
      <alignment wrapText="1"/>
      <protection locked="0"/>
    </xf>
    <xf numFmtId="0" fontId="3" fillId="2" borderId="48" xfId="0" applyFont="1" applyFill="1" applyBorder="1" applyProtection="1">
      <protection locked="0"/>
    </xf>
    <xf numFmtId="0" fontId="19" fillId="0" borderId="0" xfId="0" applyFont="1" applyAlignment="1" applyProtection="1">
      <alignment horizontal="left" vertical="center"/>
      <protection locked="0"/>
    </xf>
    <xf numFmtId="9" fontId="19" fillId="0" borderId="0" xfId="4" applyFont="1" applyAlignment="1" applyProtection="1">
      <alignment horizontal="right" vertical="center"/>
      <protection locked="0"/>
    </xf>
    <xf numFmtId="9" fontId="8" fillId="0" borderId="0" xfId="4" applyFont="1" applyAlignment="1" applyProtection="1">
      <alignment horizontal="right"/>
      <protection locked="0"/>
    </xf>
    <xf numFmtId="0" fontId="20" fillId="2" borderId="0" xfId="0" applyFont="1" applyFill="1" applyProtection="1">
      <protection locked="0"/>
    </xf>
    <xf numFmtId="9" fontId="20" fillId="2" borderId="0" xfId="4" applyFont="1" applyFill="1" applyAlignment="1" applyProtection="1">
      <alignment horizontal="right"/>
      <protection locked="0"/>
    </xf>
    <xf numFmtId="0" fontId="3" fillId="2" borderId="62" xfId="0" applyFont="1" applyFill="1" applyBorder="1" applyProtection="1">
      <protection locked="0"/>
    </xf>
    <xf numFmtId="0" fontId="53" fillId="0" borderId="0" xfId="0" applyFont="1" applyAlignment="1" applyProtection="1">
      <alignment vertical="center"/>
      <protection locked="0"/>
    </xf>
    <xf numFmtId="0" fontId="24" fillId="30" borderId="0" xfId="0" applyFont="1" applyFill="1" applyProtection="1">
      <protection locked="0"/>
    </xf>
    <xf numFmtId="0" fontId="55" fillId="0" borderId="0" xfId="0" applyFont="1" applyAlignment="1" applyProtection="1">
      <alignment horizontal="left" vertical="center" wrapText="1"/>
      <protection locked="0"/>
    </xf>
    <xf numFmtId="0" fontId="6" fillId="21" borderId="61" xfId="0" applyFont="1" applyFill="1" applyBorder="1" applyAlignment="1" applyProtection="1">
      <alignment horizontal="center" vertical="center" wrapText="1"/>
      <protection locked="0"/>
    </xf>
    <xf numFmtId="9" fontId="6" fillId="21" borderId="61" xfId="4" applyFont="1" applyFill="1" applyBorder="1" applyAlignment="1" applyProtection="1">
      <alignment horizontal="center" vertical="center" wrapText="1"/>
      <protection locked="0"/>
    </xf>
    <xf numFmtId="9" fontId="36" fillId="2" borderId="51" xfId="4" applyFont="1" applyFill="1" applyBorder="1" applyAlignment="1" applyProtection="1">
      <alignment horizontal="right"/>
      <protection locked="0"/>
    </xf>
    <xf numFmtId="9" fontId="36" fillId="2" borderId="53" xfId="4" applyFont="1" applyFill="1" applyBorder="1" applyAlignment="1" applyProtection="1">
      <alignment horizontal="right"/>
      <protection locked="0"/>
    </xf>
    <xf numFmtId="0" fontId="0" fillId="0" borderId="0" xfId="0" applyAlignment="1" applyProtection="1">
      <alignment vertical="center"/>
      <protection locked="0"/>
    </xf>
    <xf numFmtId="0" fontId="50" fillId="0" borderId="0" xfId="0" applyFont="1" applyAlignment="1" applyProtection="1">
      <alignment horizontal="left" vertical="center" wrapText="1"/>
      <protection locked="0"/>
    </xf>
    <xf numFmtId="0" fontId="3" fillId="2" borderId="0" xfId="0" applyFont="1" applyFill="1" applyProtection="1">
      <protection locked="0"/>
    </xf>
    <xf numFmtId="9" fontId="13" fillId="0" borderId="0" xfId="4" applyFont="1" applyAlignment="1" applyProtection="1">
      <alignment horizontal="left"/>
      <protection locked="0"/>
    </xf>
    <xf numFmtId="9" fontId="20" fillId="0" borderId="0" xfId="4" applyFont="1" applyBorder="1" applyAlignment="1" applyProtection="1">
      <alignment horizontal="right" vertical="center" wrapText="1"/>
      <protection locked="0"/>
    </xf>
    <xf numFmtId="9" fontId="36" fillId="2" borderId="68" xfId="4" applyFont="1" applyFill="1" applyBorder="1" applyAlignment="1" applyProtection="1">
      <alignment horizontal="right"/>
      <protection locked="0"/>
    </xf>
    <xf numFmtId="9" fontId="52" fillId="0" borderId="0" xfId="4" applyFont="1" applyBorder="1" applyAlignment="1" applyProtection="1">
      <alignment horizontal="right" vertical="center" wrapText="1"/>
      <protection locked="0"/>
    </xf>
    <xf numFmtId="0" fontId="10" fillId="29" borderId="44" xfId="0" applyFont="1" applyFill="1" applyBorder="1" applyAlignment="1" applyProtection="1">
      <alignment horizontal="center" vertical="center" wrapText="1"/>
      <protection locked="0"/>
    </xf>
    <xf numFmtId="9" fontId="0" fillId="0" borderId="55" xfId="0" applyNumberFormat="1" applyBorder="1" applyAlignment="1" applyProtection="1">
      <alignment horizontal="center" vertical="center"/>
      <protection locked="0"/>
    </xf>
    <xf numFmtId="0" fontId="51" fillId="0" borderId="44" xfId="0" applyFont="1" applyBorder="1" applyAlignment="1" applyProtection="1">
      <alignment horizontal="center" vertical="center" wrapText="1"/>
      <protection locked="0"/>
    </xf>
    <xf numFmtId="0" fontId="3" fillId="2" borderId="47" xfId="0" applyFont="1" applyFill="1" applyBorder="1" applyAlignment="1" applyProtection="1">
      <alignment horizontal="right" vertical="center"/>
      <protection locked="0"/>
    </xf>
    <xf numFmtId="0" fontId="3" fillId="2" borderId="48" xfId="0" applyFont="1" applyFill="1" applyBorder="1" applyAlignment="1" applyProtection="1">
      <alignment horizontal="right"/>
      <protection locked="0"/>
    </xf>
    <xf numFmtId="0" fontId="10" fillId="0" borderId="0" xfId="0" applyFont="1" applyAlignment="1" applyProtection="1">
      <alignment horizontal="center" vertical="center"/>
      <protection locked="0"/>
    </xf>
    <xf numFmtId="0" fontId="20" fillId="2" borderId="0" xfId="0" applyFont="1" applyFill="1" applyAlignment="1" applyProtection="1">
      <alignment horizontal="left"/>
      <protection locked="0"/>
    </xf>
    <xf numFmtId="0" fontId="8" fillId="0" borderId="0" xfId="0" applyFont="1" applyAlignment="1" applyProtection="1">
      <alignment horizontal="center" vertical="center"/>
      <protection locked="0"/>
    </xf>
    <xf numFmtId="0" fontId="53" fillId="0" borderId="0" xfId="0" applyFont="1" applyAlignment="1" applyProtection="1">
      <alignment vertical="center" wrapText="1"/>
      <protection locked="0"/>
    </xf>
    <xf numFmtId="0" fontId="55" fillId="0" borderId="0" xfId="0" applyFont="1" applyAlignment="1" applyProtection="1">
      <alignment wrapText="1"/>
      <protection locked="0"/>
    </xf>
    <xf numFmtId="0" fontId="0" fillId="0" borderId="0" xfId="0" applyAlignment="1" applyProtection="1">
      <alignment wrapText="1"/>
      <protection locked="0"/>
    </xf>
    <xf numFmtId="0" fontId="55" fillId="0" borderId="0" xfId="0" applyFont="1" applyProtection="1">
      <protection locked="0"/>
    </xf>
    <xf numFmtId="0" fontId="10" fillId="0" borderId="0" xfId="0" applyFont="1" applyAlignment="1" applyProtection="1">
      <alignment horizontal="center" vertical="center" wrapText="1"/>
      <protection locked="0"/>
    </xf>
    <xf numFmtId="9" fontId="10" fillId="0" borderId="0" xfId="4" applyFont="1" applyBorder="1" applyAlignment="1" applyProtection="1">
      <alignment horizontal="center" vertical="center" wrapText="1"/>
      <protection locked="0"/>
    </xf>
    <xf numFmtId="0" fontId="6" fillId="21" borderId="0" xfId="0" applyFont="1" applyFill="1" applyAlignment="1" applyProtection="1">
      <alignment horizontal="center" vertical="center"/>
      <protection locked="0"/>
    </xf>
    <xf numFmtId="9" fontId="6" fillId="21" borderId="0" xfId="4" applyFont="1" applyFill="1" applyBorder="1" applyAlignment="1" applyProtection="1">
      <alignment horizontal="center" vertical="center" wrapText="1"/>
      <protection locked="0"/>
    </xf>
    <xf numFmtId="168" fontId="6" fillId="21" borderId="0" xfId="0" applyNumberFormat="1" applyFont="1" applyFill="1" applyAlignment="1" applyProtection="1">
      <alignment horizontal="center" vertical="center"/>
      <protection locked="0"/>
    </xf>
    <xf numFmtId="0" fontId="10" fillId="29" borderId="0" xfId="0" applyFont="1" applyFill="1" applyAlignment="1" applyProtection="1">
      <alignment vertical="top"/>
      <protection locked="0"/>
    </xf>
    <xf numFmtId="0" fontId="8" fillId="29" borderId="0" xfId="0" applyFont="1" applyFill="1" applyAlignment="1" applyProtection="1">
      <alignment vertical="top"/>
      <protection locked="0"/>
    </xf>
    <xf numFmtId="0" fontId="18" fillId="13" borderId="0" xfId="0" applyFont="1" applyFill="1" applyAlignment="1" applyProtection="1">
      <alignment vertical="top"/>
      <protection locked="0"/>
    </xf>
    <xf numFmtId="0" fontId="8" fillId="13" borderId="0" xfId="0" applyFont="1" applyFill="1" applyAlignment="1" applyProtection="1">
      <alignment vertical="top"/>
      <protection locked="0"/>
    </xf>
    <xf numFmtId="0" fontId="18" fillId="2" borderId="63" xfId="0" applyFont="1" applyFill="1" applyBorder="1" applyAlignment="1" applyProtection="1">
      <alignment horizontal="left" vertical="top"/>
      <protection locked="0"/>
    </xf>
    <xf numFmtId="9" fontId="18" fillId="2" borderId="63" xfId="4" applyFont="1" applyFill="1" applyBorder="1" applyAlignment="1" applyProtection="1">
      <alignment horizontal="right" vertical="center" wrapText="1"/>
      <protection locked="0"/>
    </xf>
    <xf numFmtId="168" fontId="8" fillId="2" borderId="63" xfId="0" applyNumberFormat="1" applyFont="1" applyFill="1" applyBorder="1" applyAlignment="1" applyProtection="1">
      <alignment horizontal="right" vertical="center"/>
      <protection locked="0"/>
    </xf>
    <xf numFmtId="0" fontId="28" fillId="22" borderId="0" xfId="0" applyFont="1" applyFill="1" applyAlignment="1" applyProtection="1">
      <alignment horizontal="left"/>
      <protection locked="0"/>
    </xf>
    <xf numFmtId="0" fontId="32" fillId="2" borderId="63" xfId="0" applyFont="1" applyFill="1" applyBorder="1" applyAlignment="1" applyProtection="1">
      <alignment horizontal="left" vertical="top"/>
      <protection locked="0"/>
    </xf>
    <xf numFmtId="0" fontId="11" fillId="28" borderId="0" xfId="0" applyFont="1" applyFill="1" applyAlignment="1" applyProtection="1">
      <alignment vertical="top"/>
      <protection locked="0"/>
    </xf>
    <xf numFmtId="0" fontId="11" fillId="28" borderId="0" xfId="0" applyFont="1" applyFill="1" applyAlignment="1" applyProtection="1">
      <alignment horizontal="left" vertical="top"/>
      <protection locked="0"/>
    </xf>
    <xf numFmtId="0" fontId="11" fillId="28" borderId="0" xfId="0" applyFont="1" applyFill="1" applyAlignment="1" applyProtection="1">
      <alignment vertical="center" wrapText="1"/>
      <protection locked="0"/>
    </xf>
    <xf numFmtId="0" fontId="8" fillId="0" borderId="0" xfId="0" applyFont="1" applyAlignment="1" applyProtection="1">
      <alignment horizontal="left" vertical="top"/>
      <protection locked="0"/>
    </xf>
    <xf numFmtId="0" fontId="18" fillId="2" borderId="0" xfId="0" applyFont="1" applyFill="1" applyAlignment="1" applyProtection="1">
      <alignment vertical="top"/>
      <protection locked="0"/>
    </xf>
    <xf numFmtId="0" fontId="18" fillId="2" borderId="0" xfId="0" applyFont="1" applyFill="1" applyAlignment="1" applyProtection="1">
      <alignment horizontal="left" vertical="top"/>
      <protection locked="0"/>
    </xf>
    <xf numFmtId="9" fontId="18" fillId="2" borderId="0" xfId="4" applyFont="1" applyFill="1" applyBorder="1" applyAlignment="1" applyProtection="1">
      <alignment horizontal="right" vertical="center" wrapText="1"/>
      <protection locked="0"/>
    </xf>
    <xf numFmtId="168" fontId="8" fillId="2" borderId="0" xfId="0" applyNumberFormat="1" applyFont="1" applyFill="1" applyAlignment="1" applyProtection="1">
      <alignment horizontal="right" vertical="center"/>
      <protection locked="0"/>
    </xf>
    <xf numFmtId="0" fontId="28" fillId="13" borderId="0" xfId="0" applyFont="1" applyFill="1" applyAlignment="1" applyProtection="1">
      <alignment vertical="top"/>
      <protection locked="0"/>
    </xf>
    <xf numFmtId="0" fontId="8" fillId="2" borderId="0" xfId="0" applyFont="1" applyFill="1" applyAlignment="1" applyProtection="1">
      <alignment horizontal="left" vertical="top"/>
      <protection locked="0"/>
    </xf>
    <xf numFmtId="0" fontId="32" fillId="2" borderId="0" xfId="0" applyFont="1" applyFill="1" applyAlignment="1" applyProtection="1">
      <alignment horizontal="left" vertical="top"/>
      <protection locked="0"/>
    </xf>
    <xf numFmtId="0" fontId="28" fillId="29" borderId="0" xfId="0" applyFont="1" applyFill="1" applyAlignment="1" applyProtection="1">
      <alignment vertical="top"/>
      <protection locked="0"/>
    </xf>
    <xf numFmtId="0" fontId="18" fillId="15" borderId="63" xfId="0" applyFont="1" applyFill="1" applyBorder="1" applyAlignment="1" applyProtection="1">
      <alignment horizontal="left" vertical="top"/>
      <protection locked="0"/>
    </xf>
    <xf numFmtId="0" fontId="18" fillId="15" borderId="74" xfId="0" applyFont="1" applyFill="1" applyBorder="1" applyAlignment="1" applyProtection="1">
      <alignment horizontal="left" vertical="top"/>
      <protection locked="0"/>
    </xf>
    <xf numFmtId="0" fontId="18" fillId="15" borderId="0" xfId="0" applyFont="1" applyFill="1" applyAlignment="1" applyProtection="1">
      <alignment horizontal="left" vertical="top"/>
      <protection locked="0"/>
    </xf>
    <xf numFmtId="0" fontId="8" fillId="2" borderId="63" xfId="0" applyFont="1" applyFill="1" applyBorder="1" applyAlignment="1" applyProtection="1">
      <alignment horizontal="left" vertical="top"/>
      <protection locked="0"/>
    </xf>
    <xf numFmtId="9" fontId="10" fillId="29" borderId="0" xfId="4" applyFont="1" applyFill="1" applyBorder="1" applyAlignment="1" applyProtection="1">
      <alignment horizontal="right" vertical="center" wrapText="1"/>
      <protection locked="0"/>
    </xf>
    <xf numFmtId="0" fontId="8" fillId="13" borderId="64" xfId="0" applyFont="1" applyFill="1" applyBorder="1" applyAlignment="1" applyProtection="1">
      <alignment vertical="top"/>
      <protection locked="0"/>
    </xf>
    <xf numFmtId="0" fontId="8" fillId="29" borderId="0" xfId="0" applyFont="1" applyFill="1" applyAlignment="1" applyProtection="1">
      <alignment horizontal="left" vertical="top"/>
      <protection locked="0"/>
    </xf>
    <xf numFmtId="0" fontId="8" fillId="0" borderId="0" xfId="0" applyFont="1" applyAlignment="1" applyProtection="1">
      <alignment horizontal="left" vertical="top" wrapText="1"/>
      <protection locked="0"/>
    </xf>
    <xf numFmtId="9" fontId="8" fillId="0" borderId="0" xfId="4" applyFont="1" applyBorder="1" applyAlignment="1" applyProtection="1">
      <alignment horizontal="right" wrapText="1"/>
      <protection locked="0"/>
    </xf>
    <xf numFmtId="168" fontId="8" fillId="0" borderId="0" xfId="0" applyNumberFormat="1" applyFont="1" applyProtection="1">
      <protection locked="0"/>
    </xf>
    <xf numFmtId="0" fontId="54" fillId="12" borderId="0" xfId="0" applyFont="1" applyFill="1" applyProtection="1">
      <protection locked="0"/>
    </xf>
    <xf numFmtId="9" fontId="8" fillId="12" borderId="0" xfId="4" applyFont="1" applyFill="1" applyAlignment="1" applyProtection="1">
      <alignment horizontal="left"/>
      <protection locked="0"/>
    </xf>
    <xf numFmtId="9" fontId="8" fillId="12" borderId="0" xfId="4" applyFont="1" applyFill="1" applyProtection="1">
      <protection locked="0"/>
    </xf>
    <xf numFmtId="9" fontId="8" fillId="12" borderId="0" xfId="0" applyNumberFormat="1" applyFont="1" applyFill="1" applyProtection="1">
      <protection locked="0"/>
    </xf>
    <xf numFmtId="0" fontId="8" fillId="12" borderId="0" xfId="0" applyFont="1" applyFill="1" applyProtection="1">
      <protection locked="0"/>
    </xf>
    <xf numFmtId="0" fontId="57" fillId="0" borderId="0" xfId="0" applyFont="1" applyAlignment="1" applyProtection="1">
      <alignment horizontal="left" vertical="center"/>
      <protection locked="0"/>
    </xf>
    <xf numFmtId="9" fontId="55" fillId="0" borderId="0" xfId="0" applyNumberFormat="1" applyFont="1" applyProtection="1">
      <protection locked="0"/>
    </xf>
    <xf numFmtId="9" fontId="55" fillId="0" borderId="0" xfId="4" applyFont="1" applyProtection="1">
      <protection locked="0"/>
    </xf>
    <xf numFmtId="0" fontId="55" fillId="0" borderId="0" xfId="0" applyFont="1" applyAlignment="1" applyProtection="1">
      <alignment horizontal="left" vertical="center"/>
      <protection locked="0"/>
    </xf>
    <xf numFmtId="0" fontId="58" fillId="0" borderId="0" xfId="0" applyFont="1" applyAlignment="1" applyProtection="1">
      <alignment vertical="center"/>
      <protection locked="0"/>
    </xf>
    <xf numFmtId="0" fontId="54" fillId="0" borderId="0" xfId="0" applyFont="1" applyProtection="1">
      <protection locked="0"/>
    </xf>
    <xf numFmtId="0" fontId="8" fillId="32" borderId="0" xfId="0" applyFont="1" applyFill="1" applyProtection="1">
      <protection locked="0"/>
    </xf>
    <xf numFmtId="9" fontId="6" fillId="21" borderId="0" xfId="0" applyNumberFormat="1" applyFont="1" applyFill="1" applyAlignment="1" applyProtection="1">
      <alignment horizontal="center" vertical="center"/>
      <protection locked="0"/>
    </xf>
    <xf numFmtId="0" fontId="18" fillId="2" borderId="70" xfId="0" applyFont="1" applyFill="1" applyBorder="1" applyAlignment="1" applyProtection="1">
      <alignment horizontal="left" vertical="top"/>
      <protection locked="0"/>
    </xf>
    <xf numFmtId="9" fontId="18" fillId="2" borderId="72" xfId="4" applyFont="1" applyFill="1" applyBorder="1" applyAlignment="1" applyProtection="1">
      <alignment horizontal="left" vertical="center"/>
      <protection locked="0"/>
    </xf>
    <xf numFmtId="9" fontId="18" fillId="2" borderId="72" xfId="4" applyFont="1" applyFill="1" applyBorder="1" applyAlignment="1" applyProtection="1">
      <alignment horizontal="right" vertical="center"/>
      <protection locked="0"/>
    </xf>
    <xf numFmtId="9" fontId="18" fillId="0" borderId="63" xfId="4" applyFont="1" applyFill="1" applyBorder="1" applyAlignment="1" applyProtection="1">
      <alignment horizontal="right" vertical="center"/>
      <protection locked="0"/>
    </xf>
    <xf numFmtId="168" fontId="8" fillId="2" borderId="72" xfId="0" applyNumberFormat="1" applyFont="1" applyFill="1" applyBorder="1" applyAlignment="1" applyProtection="1">
      <alignment horizontal="right" vertical="center"/>
      <protection locked="0"/>
    </xf>
    <xf numFmtId="9" fontId="18" fillId="2" borderId="63" xfId="4" applyFont="1" applyFill="1" applyBorder="1" applyAlignment="1" applyProtection="1">
      <alignment horizontal="left" vertical="center"/>
      <protection locked="0"/>
    </xf>
    <xf numFmtId="9" fontId="18" fillId="2" borderId="63" xfId="4" applyFont="1" applyFill="1" applyBorder="1" applyAlignment="1" applyProtection="1">
      <alignment horizontal="right" vertical="center"/>
      <protection locked="0"/>
    </xf>
    <xf numFmtId="0" fontId="32" fillId="2" borderId="70" xfId="0" applyFont="1" applyFill="1" applyBorder="1" applyAlignment="1" applyProtection="1">
      <alignment horizontal="left" vertical="top"/>
      <protection locked="0"/>
    </xf>
    <xf numFmtId="9" fontId="8" fillId="0" borderId="0" xfId="4" applyFont="1" applyAlignment="1" applyProtection="1">
      <protection locked="0"/>
    </xf>
    <xf numFmtId="0" fontId="18" fillId="15" borderId="70" xfId="0" applyFont="1" applyFill="1" applyBorder="1" applyAlignment="1" applyProtection="1">
      <alignment horizontal="left" vertical="top"/>
      <protection locked="0"/>
    </xf>
    <xf numFmtId="0" fontId="8" fillId="2" borderId="70" xfId="0" applyFont="1" applyFill="1" applyBorder="1" applyAlignment="1" applyProtection="1">
      <alignment horizontal="left" vertical="top"/>
      <protection locked="0"/>
    </xf>
    <xf numFmtId="9" fontId="18" fillId="2" borderId="74" xfId="4" applyFont="1" applyFill="1" applyBorder="1" applyAlignment="1" applyProtection="1">
      <alignment horizontal="right" vertical="center"/>
      <protection locked="0"/>
    </xf>
    <xf numFmtId="168" fontId="8" fillId="2" borderId="74" xfId="0" applyNumberFormat="1" applyFont="1" applyFill="1" applyBorder="1" applyAlignment="1" applyProtection="1">
      <alignment horizontal="right" vertical="center"/>
      <protection locked="0"/>
    </xf>
    <xf numFmtId="9" fontId="8" fillId="12" borderId="0" xfId="4" applyFont="1" applyFill="1" applyAlignment="1" applyProtection="1">
      <alignment horizontal="right" wrapText="1"/>
      <protection locked="0"/>
    </xf>
    <xf numFmtId="0" fontId="0" fillId="12" borderId="0" xfId="0" applyFill="1" applyProtection="1">
      <protection locked="0"/>
    </xf>
    <xf numFmtId="0" fontId="3" fillId="12" borderId="62" xfId="0" applyFont="1" applyFill="1" applyBorder="1" applyProtection="1">
      <protection locked="0"/>
    </xf>
    <xf numFmtId="0" fontId="24" fillId="30" borderId="0" xfId="0" applyFont="1" applyFill="1" applyAlignment="1" applyProtection="1">
      <alignment horizontal="center" vertical="center"/>
      <protection locked="0"/>
    </xf>
    <xf numFmtId="9" fontId="11" fillId="21" borderId="49" xfId="4" applyFont="1" applyFill="1" applyBorder="1" applyAlignment="1" applyProtection="1">
      <alignment horizontal="left"/>
      <protection locked="0"/>
    </xf>
    <xf numFmtId="9" fontId="8" fillId="0" borderId="7" xfId="4" applyFont="1" applyBorder="1" applyAlignment="1" applyProtection="1">
      <alignment horizontal="left" wrapText="1"/>
      <protection locked="0"/>
    </xf>
    <xf numFmtId="0" fontId="12" fillId="0" borderId="7" xfId="0" applyFont="1" applyBorder="1" applyAlignment="1" applyProtection="1">
      <alignment vertical="center" wrapText="1"/>
      <protection locked="0"/>
    </xf>
    <xf numFmtId="9" fontId="11" fillId="21" borderId="49" xfId="4" applyFont="1" applyFill="1" applyBorder="1" applyAlignment="1" applyProtection="1">
      <alignment horizontal="center"/>
      <protection locked="0"/>
    </xf>
    <xf numFmtId="0" fontId="11" fillId="21" borderId="12" xfId="0" applyFont="1" applyFill="1" applyBorder="1" applyProtection="1">
      <protection locked="0"/>
    </xf>
    <xf numFmtId="0" fontId="11" fillId="21" borderId="78" xfId="0" applyFont="1" applyFill="1" applyBorder="1" applyProtection="1">
      <protection locked="0"/>
    </xf>
    <xf numFmtId="0" fontId="55" fillId="0" borderId="0" xfId="0" applyFont="1" applyAlignment="1" applyProtection="1">
      <alignment vertical="center" wrapText="1"/>
      <protection locked="0"/>
    </xf>
    <xf numFmtId="0" fontId="8" fillId="0" borderId="0" xfId="0" applyFont="1" applyAlignment="1" applyProtection="1">
      <alignment horizontal="right"/>
      <protection locked="0"/>
    </xf>
    <xf numFmtId="9" fontId="0" fillId="0" borderId="0" xfId="0" applyNumberFormat="1" applyProtection="1">
      <protection locked="0"/>
    </xf>
    <xf numFmtId="9" fontId="10" fillId="29" borderId="60" xfId="4" applyFont="1" applyFill="1" applyBorder="1" applyAlignment="1" applyProtection="1">
      <alignment horizontal="right" vertical="center" wrapText="1"/>
    </xf>
    <xf numFmtId="9" fontId="10" fillId="29" borderId="0" xfId="4" applyFont="1" applyFill="1" applyBorder="1" applyAlignment="1" applyProtection="1">
      <alignment horizontal="left" vertical="center"/>
    </xf>
    <xf numFmtId="9" fontId="10" fillId="29" borderId="0" xfId="4" applyFont="1" applyFill="1" applyBorder="1" applyAlignment="1" applyProtection="1">
      <alignment horizontal="right" vertical="center" wrapText="1"/>
    </xf>
    <xf numFmtId="9" fontId="8" fillId="29" borderId="0" xfId="4" applyFont="1" applyFill="1" applyBorder="1" applyAlignment="1" applyProtection="1">
      <alignment horizontal="right" wrapText="1"/>
    </xf>
    <xf numFmtId="168" fontId="17" fillId="29" borderId="0" xfId="0" applyNumberFormat="1" applyFont="1" applyFill="1" applyAlignment="1">
      <alignment vertical="center"/>
    </xf>
    <xf numFmtId="9" fontId="18" fillId="13" borderId="0" xfId="0" applyNumberFormat="1" applyFont="1" applyFill="1" applyAlignment="1">
      <alignment vertical="center" wrapText="1"/>
    </xf>
    <xf numFmtId="168" fontId="8" fillId="13" borderId="0" xfId="0" applyNumberFormat="1" applyFont="1" applyFill="1" applyAlignment="1">
      <alignment horizontal="right" vertical="center"/>
    </xf>
    <xf numFmtId="9" fontId="18" fillId="13" borderId="0" xfId="4" applyFont="1" applyFill="1" applyBorder="1" applyAlignment="1" applyProtection="1">
      <alignment horizontal="right" vertical="center" wrapText="1"/>
    </xf>
    <xf numFmtId="9" fontId="8" fillId="13" borderId="0" xfId="4" applyFont="1" applyFill="1" applyBorder="1" applyAlignment="1" applyProtection="1">
      <alignment horizontal="right" wrapText="1"/>
    </xf>
    <xf numFmtId="9" fontId="18" fillId="14" borderId="0" xfId="4" applyFont="1" applyFill="1" applyBorder="1" applyAlignment="1" applyProtection="1">
      <alignment horizontal="right" vertical="center" wrapText="1"/>
    </xf>
    <xf numFmtId="168" fontId="8" fillId="29" borderId="0" xfId="0" applyNumberFormat="1" applyFont="1" applyFill="1" applyAlignment="1">
      <alignment horizontal="right" vertical="center"/>
    </xf>
    <xf numFmtId="9" fontId="8" fillId="29" borderId="0" xfId="4" applyFont="1" applyFill="1" applyBorder="1" applyAlignment="1" applyProtection="1">
      <alignment wrapText="1"/>
    </xf>
    <xf numFmtId="169" fontId="17" fillId="29" borderId="71" xfId="4" applyNumberFormat="1" applyFont="1" applyFill="1" applyBorder="1" applyAlignment="1" applyProtection="1">
      <alignment vertical="center"/>
    </xf>
    <xf numFmtId="9" fontId="17" fillId="29" borderId="71" xfId="4" applyFont="1" applyFill="1" applyBorder="1" applyAlignment="1" applyProtection="1">
      <alignment vertical="center"/>
    </xf>
    <xf numFmtId="168" fontId="17" fillId="29" borderId="71" xfId="0" applyNumberFormat="1" applyFont="1" applyFill="1" applyBorder="1" applyAlignment="1">
      <alignment vertical="center"/>
    </xf>
    <xf numFmtId="9" fontId="18" fillId="13" borderId="71" xfId="4" applyFont="1" applyFill="1" applyBorder="1" applyAlignment="1" applyProtection="1">
      <alignment horizontal="right" vertical="center"/>
    </xf>
    <xf numFmtId="168" fontId="8" fillId="13" borderId="71" xfId="0" applyNumberFormat="1" applyFont="1" applyFill="1" applyBorder="1" applyAlignment="1">
      <alignment horizontal="right" vertical="center"/>
    </xf>
    <xf numFmtId="9" fontId="18" fillId="2" borderId="72" xfId="4" applyFont="1" applyFill="1" applyBorder="1" applyAlignment="1" applyProtection="1">
      <alignment horizontal="right" vertical="center"/>
    </xf>
    <xf numFmtId="9" fontId="18" fillId="0" borderId="63" xfId="4" applyFont="1" applyFill="1" applyBorder="1" applyAlignment="1" applyProtection="1">
      <alignment horizontal="right" vertical="center"/>
    </xf>
    <xf numFmtId="9" fontId="18" fillId="2" borderId="63" xfId="4" applyFont="1" applyFill="1" applyBorder="1" applyAlignment="1" applyProtection="1">
      <alignment horizontal="right" vertical="center"/>
    </xf>
    <xf numFmtId="9" fontId="18" fillId="13" borderId="0" xfId="4" applyFont="1" applyFill="1" applyBorder="1" applyAlignment="1" applyProtection="1">
      <alignment horizontal="right" vertical="center"/>
    </xf>
    <xf numFmtId="9" fontId="18" fillId="2" borderId="74" xfId="4" applyFont="1" applyFill="1" applyBorder="1" applyAlignment="1" applyProtection="1">
      <alignment horizontal="right" vertical="center"/>
    </xf>
    <xf numFmtId="9" fontId="8" fillId="0" borderId="7" xfId="0" applyNumberFormat="1" applyFont="1" applyBorder="1"/>
    <xf numFmtId="169" fontId="8" fillId="0" borderId="53" xfId="0" applyNumberFormat="1" applyFont="1" applyBorder="1"/>
    <xf numFmtId="9" fontId="8" fillId="0" borderId="32" xfId="0" applyNumberFormat="1" applyFont="1" applyBorder="1"/>
    <xf numFmtId="9" fontId="6" fillId="5" borderId="58" xfId="0" applyNumberFormat="1" applyFont="1" applyFill="1" applyBorder="1"/>
    <xf numFmtId="0" fontId="8" fillId="0" borderId="52" xfId="0" applyFont="1" applyBorder="1" applyAlignment="1">
      <alignment horizontal="right"/>
    </xf>
    <xf numFmtId="0" fontId="8" fillId="0" borderId="56" xfId="0" applyFont="1" applyBorder="1" applyAlignment="1">
      <alignment horizontal="right"/>
    </xf>
    <xf numFmtId="0" fontId="6" fillId="5" borderId="37" xfId="0" applyFont="1" applyFill="1" applyBorder="1" applyAlignment="1">
      <alignment horizontal="right"/>
    </xf>
    <xf numFmtId="0" fontId="29" fillId="2" borderId="63" xfId="0" applyFont="1" applyFill="1" applyBorder="1" applyAlignment="1" applyProtection="1">
      <alignment horizontal="left" vertical="top"/>
      <protection locked="0"/>
    </xf>
    <xf numFmtId="0" fontId="32" fillId="2" borderId="0" xfId="0" applyFont="1" applyFill="1" applyAlignment="1" applyProtection="1">
      <alignment vertical="center" wrapText="1"/>
      <protection locked="0"/>
    </xf>
    <xf numFmtId="0" fontId="29" fillId="2" borderId="70" xfId="0" applyFont="1" applyFill="1" applyBorder="1" applyAlignment="1" applyProtection="1">
      <alignment horizontal="left" vertical="top"/>
      <protection locked="0"/>
    </xf>
    <xf numFmtId="9" fontId="18" fillId="2" borderId="87" xfId="4" applyFont="1" applyFill="1" applyBorder="1" applyAlignment="1" applyProtection="1">
      <alignment vertical="center"/>
      <protection locked="0"/>
    </xf>
    <xf numFmtId="9" fontId="18" fillId="2" borderId="88" xfId="4" applyFont="1" applyFill="1" applyBorder="1" applyAlignment="1" applyProtection="1">
      <alignment vertical="center"/>
      <protection locked="0"/>
    </xf>
    <xf numFmtId="9" fontId="18" fillId="2" borderId="72" xfId="4" applyFont="1" applyFill="1" applyBorder="1" applyAlignment="1" applyProtection="1">
      <alignment vertical="center"/>
      <protection locked="0"/>
    </xf>
    <xf numFmtId="9" fontId="18" fillId="2" borderId="74" xfId="4" applyFont="1" applyFill="1" applyBorder="1" applyAlignment="1" applyProtection="1">
      <alignment vertical="center"/>
      <protection locked="0"/>
    </xf>
    <xf numFmtId="9" fontId="18" fillId="2" borderId="89" xfId="4" applyFont="1" applyFill="1" applyBorder="1" applyAlignment="1" applyProtection="1">
      <alignment vertical="center"/>
      <protection locked="0"/>
    </xf>
    <xf numFmtId="9" fontId="18" fillId="0" borderId="74" xfId="4" applyFont="1" applyFill="1" applyBorder="1" applyAlignment="1" applyProtection="1">
      <alignment vertical="center"/>
      <protection locked="0"/>
    </xf>
    <xf numFmtId="9" fontId="18" fillId="0" borderId="88" xfId="4" applyFont="1" applyFill="1" applyBorder="1" applyAlignment="1" applyProtection="1">
      <alignment vertical="center"/>
      <protection locked="0"/>
    </xf>
    <xf numFmtId="9" fontId="18" fillId="0" borderId="72" xfId="4" applyFont="1" applyFill="1" applyBorder="1" applyAlignment="1" applyProtection="1">
      <alignment vertical="center"/>
      <protection locked="0"/>
    </xf>
    <xf numFmtId="168" fontId="8" fillId="29" borderId="71" xfId="0" applyNumberFormat="1" applyFont="1" applyFill="1" applyBorder="1" applyAlignment="1">
      <alignment horizontal="right" vertical="center"/>
    </xf>
    <xf numFmtId="9" fontId="18" fillId="33" borderId="0" xfId="4" applyFont="1" applyFill="1" applyBorder="1" applyAlignment="1" applyProtection="1">
      <alignment horizontal="right" vertical="center" wrapText="1"/>
    </xf>
    <xf numFmtId="0" fontId="7" fillId="0" borderId="0" xfId="0" applyFont="1" applyAlignment="1" applyProtection="1">
      <alignment horizontal="left" vertical="center"/>
      <protection locked="0"/>
    </xf>
    <xf numFmtId="0" fontId="7" fillId="0" borderId="0" xfId="0" applyFont="1" applyAlignment="1" applyProtection="1">
      <alignment horizontal="center" vertical="center"/>
      <protection locked="0"/>
    </xf>
    <xf numFmtId="0" fontId="9" fillId="2" borderId="0" xfId="0" applyFont="1" applyFill="1" applyProtection="1">
      <protection locked="0"/>
    </xf>
    <xf numFmtId="0" fontId="10" fillId="2" borderId="0" xfId="0" applyFont="1" applyFill="1" applyProtection="1">
      <protection locked="0"/>
    </xf>
    <xf numFmtId="0" fontId="9" fillId="0" borderId="0" xfId="0" applyFont="1" applyProtection="1">
      <protection locked="0"/>
    </xf>
    <xf numFmtId="0" fontId="10" fillId="0" borderId="0" xfId="0" applyFont="1" applyProtection="1">
      <protection locked="0"/>
    </xf>
    <xf numFmtId="0" fontId="13" fillId="0" borderId="0" xfId="7" applyFont="1" applyProtection="1">
      <protection locked="0"/>
    </xf>
    <xf numFmtId="0" fontId="13" fillId="0" borderId="7" xfId="7" applyFont="1" applyBorder="1" applyAlignment="1" applyProtection="1">
      <alignment horizontal="left" vertical="top" wrapText="1"/>
      <protection locked="0"/>
    </xf>
    <xf numFmtId="0" fontId="13" fillId="0" borderId="29" xfId="7" applyFont="1" applyBorder="1" applyAlignment="1" applyProtection="1">
      <alignment horizontal="left" vertical="top"/>
      <protection locked="0"/>
    </xf>
    <xf numFmtId="0" fontId="13" fillId="0" borderId="7" xfId="7" applyFont="1" applyBorder="1" applyAlignment="1" applyProtection="1">
      <alignment horizontal="left" vertical="top"/>
      <protection locked="0"/>
    </xf>
    <xf numFmtId="0" fontId="13" fillId="0" borderId="0" xfId="7" applyFont="1" applyAlignment="1" applyProtection="1">
      <alignment horizontal="left" vertical="top"/>
      <protection locked="0"/>
    </xf>
    <xf numFmtId="9" fontId="8" fillId="0" borderId="7" xfId="8" applyFont="1" applyBorder="1" applyAlignment="1" applyProtection="1">
      <alignment horizontal="center" vertical="center"/>
    </xf>
    <xf numFmtId="9" fontId="52" fillId="0" borderId="12" xfId="4" applyFont="1" applyBorder="1" applyAlignment="1" applyProtection="1">
      <alignment horizontal="left" vertical="center"/>
    </xf>
    <xf numFmtId="9" fontId="51" fillId="0" borderId="55" xfId="4" applyFont="1" applyBorder="1" applyAlignment="1" applyProtection="1">
      <alignment horizontal="left" vertical="center"/>
    </xf>
    <xf numFmtId="169" fontId="8" fillId="0" borderId="57" xfId="0" applyNumberFormat="1" applyFont="1" applyBorder="1"/>
    <xf numFmtId="169" fontId="6" fillId="5" borderId="58" xfId="0" applyNumberFormat="1" applyFont="1" applyFill="1" applyBorder="1"/>
    <xf numFmtId="0" fontId="8" fillId="0" borderId="8" xfId="0" applyFont="1" applyBorder="1" applyAlignment="1">
      <alignment horizontal="left" wrapText="1"/>
    </xf>
    <xf numFmtId="0" fontId="8" fillId="0" borderId="5" xfId="0" applyFont="1" applyBorder="1" applyAlignment="1">
      <alignment horizontal="left" wrapText="1"/>
    </xf>
    <xf numFmtId="0" fontId="8" fillId="0" borderId="9" xfId="0" applyFont="1" applyBorder="1" applyAlignment="1">
      <alignment horizontal="left" wrapText="1"/>
    </xf>
    <xf numFmtId="0" fontId="8" fillId="0" borderId="13" xfId="0" applyFont="1" applyBorder="1" applyAlignment="1">
      <alignment horizontal="left" wrapText="1"/>
    </xf>
    <xf numFmtId="0" fontId="8" fillId="0" borderId="6" xfId="0" applyFont="1" applyBorder="1" applyAlignment="1">
      <alignment horizontal="left" wrapText="1"/>
    </xf>
    <xf numFmtId="0" fontId="8" fillId="0" borderId="14" xfId="0" applyFont="1" applyBorder="1" applyAlignment="1">
      <alignment horizontal="left" wrapText="1"/>
    </xf>
    <xf numFmtId="0" fontId="8" fillId="0" borderId="8" xfId="0" quotePrefix="1" applyFont="1" applyBorder="1" applyAlignment="1">
      <alignment horizontal="center" vertical="center" wrapText="1"/>
    </xf>
    <xf numFmtId="0" fontId="8" fillId="0" borderId="5" xfId="0" quotePrefix="1" applyFont="1" applyBorder="1" applyAlignment="1">
      <alignment horizontal="center" vertical="center" wrapText="1"/>
    </xf>
    <xf numFmtId="0" fontId="8" fillId="0" borderId="9" xfId="0" quotePrefix="1" applyFont="1" applyBorder="1" applyAlignment="1">
      <alignment horizontal="center" vertical="center" wrapText="1"/>
    </xf>
    <xf numFmtId="0" fontId="8" fillId="0" borderId="10" xfId="0" quotePrefix="1" applyFont="1" applyBorder="1" applyAlignment="1">
      <alignment horizontal="center" vertical="center" wrapText="1"/>
    </xf>
    <xf numFmtId="0" fontId="8" fillId="0" borderId="0" xfId="0" quotePrefix="1" applyFont="1" applyAlignment="1">
      <alignment horizontal="center" vertical="center" wrapText="1"/>
    </xf>
    <xf numFmtId="0" fontId="8" fillId="0" borderId="11" xfId="0" quotePrefix="1" applyFont="1" applyBorder="1" applyAlignment="1">
      <alignment horizontal="center" vertical="center" wrapText="1"/>
    </xf>
    <xf numFmtId="0" fontId="8" fillId="0" borderId="13" xfId="0" quotePrefix="1" applyFont="1" applyBorder="1" applyAlignment="1">
      <alignment horizontal="center" vertical="center" wrapText="1"/>
    </xf>
    <xf numFmtId="0" fontId="8" fillId="0" borderId="6" xfId="0" quotePrefix="1" applyFont="1" applyBorder="1" applyAlignment="1">
      <alignment horizontal="center" vertical="center" wrapText="1"/>
    </xf>
    <xf numFmtId="0" fontId="8" fillId="0" borderId="14" xfId="0" quotePrefix="1" applyFont="1" applyBorder="1" applyAlignment="1">
      <alignment horizontal="center" vertical="center" wrapText="1"/>
    </xf>
    <xf numFmtId="0" fontId="8" fillId="2" borderId="7" xfId="0" applyFont="1" applyFill="1" applyBorder="1" applyAlignment="1">
      <alignment horizontal="left" vertical="top" wrapText="1"/>
    </xf>
    <xf numFmtId="0" fontId="8" fillId="4" borderId="7" xfId="0" applyFont="1" applyFill="1" applyBorder="1" applyAlignment="1">
      <alignment horizontal="center" vertical="top" wrapText="1"/>
    </xf>
    <xf numFmtId="0" fontId="8" fillId="0" borderId="8" xfId="0" applyFont="1" applyBorder="1" applyAlignment="1">
      <alignment horizontal="left" vertical="top" wrapText="1"/>
    </xf>
    <xf numFmtId="0" fontId="8" fillId="0" borderId="5" xfId="0" applyFont="1" applyBorder="1" applyAlignment="1">
      <alignment horizontal="left" vertical="top" wrapText="1"/>
    </xf>
    <xf numFmtId="0" fontId="8" fillId="0" borderId="9" xfId="0" applyFont="1" applyBorder="1" applyAlignment="1">
      <alignment horizontal="left" vertical="top" wrapText="1"/>
    </xf>
    <xf numFmtId="0" fontId="8" fillId="0" borderId="13" xfId="0" applyFont="1" applyBorder="1" applyAlignment="1">
      <alignment horizontal="left" vertical="top" wrapText="1"/>
    </xf>
    <xf numFmtId="0" fontId="8" fillId="0" borderId="6" xfId="0" applyFont="1" applyBorder="1" applyAlignment="1">
      <alignment horizontal="left" vertical="top" wrapText="1"/>
    </xf>
    <xf numFmtId="0" fontId="8" fillId="0" borderId="14" xfId="0" applyFont="1" applyBorder="1" applyAlignment="1">
      <alignment horizontal="left" vertical="top" wrapText="1"/>
    </xf>
    <xf numFmtId="0" fontId="18" fillId="19" borderId="7" xfId="0" applyFont="1" applyFill="1" applyBorder="1" applyAlignment="1">
      <alignment horizontal="center" vertical="center" wrapText="1"/>
    </xf>
    <xf numFmtId="0" fontId="8" fillId="20" borderId="7" xfId="0" applyFont="1" applyFill="1" applyBorder="1" applyAlignment="1">
      <alignment horizontal="center" vertical="center" wrapText="1"/>
    </xf>
    <xf numFmtId="0" fontId="24" fillId="5" borderId="0" xfId="0" applyFont="1" applyFill="1" applyAlignment="1">
      <alignment horizontal="center"/>
    </xf>
    <xf numFmtId="0" fontId="11" fillId="5" borderId="0" xfId="0" applyFont="1" applyFill="1" applyAlignment="1">
      <alignment horizontal="center"/>
    </xf>
    <xf numFmtId="0" fontId="18" fillId="4" borderId="7" xfId="0" applyFont="1" applyFill="1" applyBorder="1" applyAlignment="1">
      <alignment horizontal="left" vertical="top" wrapText="1" readingOrder="1"/>
    </xf>
    <xf numFmtId="0" fontId="8" fillId="8" borderId="7" xfId="0" applyFont="1" applyFill="1" applyBorder="1" applyAlignment="1">
      <alignment horizontal="left" vertical="top" wrapText="1"/>
    </xf>
    <xf numFmtId="0" fontId="11" fillId="5" borderId="6" xfId="0" applyFont="1" applyFill="1" applyBorder="1" applyAlignment="1">
      <alignment horizontal="center"/>
    </xf>
    <xf numFmtId="0" fontId="18" fillId="8" borderId="8" xfId="0" applyFont="1" applyFill="1" applyBorder="1" applyAlignment="1">
      <alignment horizontal="left" vertical="top" wrapText="1" readingOrder="1"/>
    </xf>
    <xf numFmtId="0" fontId="18" fillId="8" borderId="5" xfId="0" applyFont="1" applyFill="1" applyBorder="1" applyAlignment="1">
      <alignment horizontal="left" vertical="top" wrapText="1" readingOrder="1"/>
    </xf>
    <xf numFmtId="0" fontId="18" fillId="8" borderId="10" xfId="0" applyFont="1" applyFill="1" applyBorder="1" applyAlignment="1">
      <alignment horizontal="left" vertical="top" wrapText="1" readingOrder="1"/>
    </xf>
    <xf numFmtId="0" fontId="18" fillId="8" borderId="0" xfId="0" applyFont="1" applyFill="1" applyAlignment="1">
      <alignment horizontal="left" vertical="top" wrapText="1" readingOrder="1"/>
    </xf>
    <xf numFmtId="0" fontId="18" fillId="8" borderId="13" xfId="0" applyFont="1" applyFill="1" applyBorder="1" applyAlignment="1">
      <alignment horizontal="left" vertical="top" wrapText="1" readingOrder="1"/>
    </xf>
    <xf numFmtId="0" fontId="18" fillId="8" borderId="6" xfId="0" applyFont="1" applyFill="1" applyBorder="1" applyAlignment="1">
      <alignment horizontal="left" vertical="top" wrapText="1" readingOrder="1"/>
    </xf>
    <xf numFmtId="0" fontId="8" fillId="2" borderId="7" xfId="0" applyFont="1" applyFill="1" applyBorder="1" applyAlignment="1">
      <alignment horizontal="left" vertical="center" wrapText="1"/>
    </xf>
    <xf numFmtId="0" fontId="18" fillId="19" borderId="7" xfId="0" applyFont="1" applyFill="1" applyBorder="1" applyAlignment="1">
      <alignment horizontal="left" vertical="top" wrapText="1"/>
    </xf>
    <xf numFmtId="0" fontId="8" fillId="20" borderId="7" xfId="0" applyFont="1" applyFill="1" applyBorder="1" applyAlignment="1">
      <alignment horizontal="left" vertical="top" wrapText="1"/>
    </xf>
    <xf numFmtId="0" fontId="8" fillId="0" borderId="7" xfId="0" applyFont="1" applyBorder="1" applyAlignment="1">
      <alignment horizontal="left" vertical="top" wrapText="1"/>
    </xf>
    <xf numFmtId="0" fontId="10" fillId="0" borderId="0" xfId="0" applyFont="1" applyAlignment="1">
      <alignment horizontal="justify" vertical="top" wrapText="1"/>
    </xf>
    <xf numFmtId="0" fontId="22" fillId="3" borderId="0" xfId="2" applyFont="1" applyFill="1" applyAlignment="1">
      <alignment horizontal="justify" vertical="center" wrapText="1"/>
    </xf>
    <xf numFmtId="0" fontId="6" fillId="6" borderId="0" xfId="0" applyFont="1" applyFill="1" applyAlignment="1">
      <alignment horizontal="center" vertical="center"/>
    </xf>
    <xf numFmtId="0" fontId="8" fillId="0" borderId="0" xfId="0" applyFont="1" applyAlignment="1">
      <alignment horizontal="justify" vertical="top" wrapText="1"/>
    </xf>
    <xf numFmtId="0" fontId="11" fillId="10" borderId="0" xfId="0" applyFont="1" applyFill="1" applyAlignment="1">
      <alignment horizontal="justify" vertical="center"/>
    </xf>
    <xf numFmtId="0" fontId="25" fillId="5" borderId="0" xfId="0" applyFont="1" applyFill="1" applyAlignment="1">
      <alignment horizontal="center" vertical="center"/>
    </xf>
    <xf numFmtId="0" fontId="22" fillId="3" borderId="0" xfId="2" applyFont="1" applyFill="1" applyAlignment="1">
      <alignment horizontal="left" vertical="center" wrapText="1"/>
    </xf>
    <xf numFmtId="0" fontId="11" fillId="10" borderId="0" xfId="0" applyFont="1" applyFill="1" applyAlignment="1">
      <alignment horizontal="center" vertical="center"/>
    </xf>
    <xf numFmtId="0" fontId="16" fillId="18" borderId="25" xfId="0" applyFont="1" applyFill="1" applyBorder="1" applyAlignment="1">
      <alignment horizontal="center" vertical="center" wrapText="1"/>
    </xf>
    <xf numFmtId="0" fontId="16" fillId="18" borderId="26" xfId="0" applyFont="1" applyFill="1" applyBorder="1" applyAlignment="1">
      <alignment horizontal="center" vertical="center"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21" xfId="0" applyFont="1" applyBorder="1" applyAlignment="1">
      <alignment horizontal="left" vertical="top" wrapText="1"/>
    </xf>
    <xf numFmtId="0" fontId="17" fillId="19" borderId="27" xfId="0" applyFont="1" applyFill="1" applyBorder="1" applyAlignment="1">
      <alignment horizontal="center" vertical="top" wrapText="1"/>
    </xf>
    <xf numFmtId="0" fontId="17" fillId="19" borderId="23" xfId="0" applyFont="1" applyFill="1" applyBorder="1" applyAlignment="1">
      <alignment horizontal="center" vertical="top" wrapText="1"/>
    </xf>
    <xf numFmtId="0" fontId="17" fillId="19" borderId="21" xfId="0" applyFont="1" applyFill="1" applyBorder="1" applyAlignment="1">
      <alignment horizontal="center" vertical="top" wrapText="1"/>
    </xf>
    <xf numFmtId="0" fontId="8" fillId="12" borderId="0" xfId="0" applyFont="1" applyFill="1" applyAlignment="1">
      <alignment horizontal="left" vertical="top" wrapText="1"/>
    </xf>
    <xf numFmtId="0" fontId="11" fillId="0" borderId="0" xfId="0" applyFont="1" applyAlignment="1">
      <alignment horizontal="left" vertical="center"/>
    </xf>
    <xf numFmtId="0" fontId="17" fillId="0" borderId="31" xfId="0" applyFont="1" applyBorder="1" applyAlignment="1">
      <alignment horizontal="right" vertical="center" wrapText="1"/>
    </xf>
    <xf numFmtId="0" fontId="17" fillId="0" borderId="28" xfId="0" applyFont="1" applyBorder="1" applyAlignment="1">
      <alignment horizontal="right" vertical="center" wrapText="1"/>
    </xf>
    <xf numFmtId="0" fontId="17" fillId="0" borderId="30" xfId="0" applyFont="1" applyBorder="1" applyAlignment="1">
      <alignment horizontal="right" vertical="center" wrapText="1"/>
    </xf>
    <xf numFmtId="9" fontId="18" fillId="13" borderId="73" xfId="4" applyFont="1" applyFill="1" applyBorder="1" applyAlignment="1" applyProtection="1">
      <alignment horizontal="left" vertical="center"/>
    </xf>
    <xf numFmtId="0" fontId="55" fillId="0" borderId="0" xfId="0" applyFont="1" applyAlignment="1" applyProtection="1">
      <alignment horizontal="left" vertical="center" wrapText="1"/>
      <protection locked="0"/>
    </xf>
    <xf numFmtId="9" fontId="18" fillId="13" borderId="75" xfId="4" applyFont="1" applyFill="1" applyBorder="1" applyAlignment="1" applyProtection="1">
      <alignment horizontal="left" vertical="center"/>
    </xf>
    <xf numFmtId="9" fontId="17" fillId="29" borderId="76" xfId="4" applyFont="1" applyFill="1" applyBorder="1" applyAlignment="1" applyProtection="1">
      <alignment horizontal="left" vertical="center"/>
    </xf>
    <xf numFmtId="9" fontId="17" fillId="29" borderId="77" xfId="4" applyFont="1" applyFill="1" applyBorder="1" applyAlignment="1" applyProtection="1">
      <alignment horizontal="left" vertical="center"/>
    </xf>
    <xf numFmtId="0" fontId="61" fillId="0" borderId="69" xfId="0" applyFont="1" applyBorder="1" applyAlignment="1" applyProtection="1">
      <alignment horizontal="left" vertical="top" wrapText="1"/>
      <protection locked="0"/>
    </xf>
    <xf numFmtId="0" fontId="61" fillId="0" borderId="29" xfId="0" applyFont="1" applyBorder="1" applyAlignment="1" applyProtection="1">
      <alignment horizontal="left" vertical="top" wrapText="1"/>
      <protection locked="0"/>
    </xf>
    <xf numFmtId="0" fontId="61" fillId="0" borderId="7" xfId="0" applyFont="1" applyBorder="1" applyAlignment="1" applyProtection="1">
      <alignment horizontal="left" vertical="top" wrapText="1"/>
      <protection locked="0"/>
    </xf>
    <xf numFmtId="0" fontId="61" fillId="0" borderId="7" xfId="0" applyFont="1" applyBorder="1" applyAlignment="1" applyProtection="1">
      <alignment horizontal="left" vertical="top"/>
      <protection locked="0"/>
    </xf>
    <xf numFmtId="0" fontId="6" fillId="5" borderId="0" xfId="0" applyFont="1" applyFill="1" applyAlignment="1" applyProtection="1">
      <alignment horizontal="center" vertical="center"/>
      <protection locked="0"/>
    </xf>
    <xf numFmtId="0" fontId="6" fillId="21" borderId="0" xfId="0" applyFont="1" applyFill="1" applyAlignment="1" applyProtection="1">
      <alignment horizontal="center" vertical="center"/>
      <protection locked="0"/>
    </xf>
    <xf numFmtId="9" fontId="6" fillId="21" borderId="0" xfId="4" applyFont="1" applyFill="1" applyBorder="1" applyAlignment="1" applyProtection="1">
      <alignment horizontal="center" vertical="center"/>
      <protection locked="0"/>
    </xf>
    <xf numFmtId="9" fontId="17" fillId="29" borderId="71" xfId="4" applyFont="1" applyFill="1" applyBorder="1" applyAlignment="1" applyProtection="1">
      <alignment horizontal="left" vertical="center"/>
    </xf>
    <xf numFmtId="9" fontId="18" fillId="13" borderId="71" xfId="4" applyFont="1" applyFill="1" applyBorder="1" applyAlignment="1" applyProtection="1">
      <alignment horizontal="left" vertical="center"/>
    </xf>
    <xf numFmtId="0" fontId="50" fillId="0" borderId="12" xfId="0" applyFont="1" applyBorder="1" applyAlignment="1" applyProtection="1">
      <alignment horizontal="left" vertical="center" wrapText="1"/>
      <protection locked="0"/>
    </xf>
    <xf numFmtId="0" fontId="10" fillId="29" borderId="83" xfId="0" applyFont="1" applyFill="1" applyBorder="1" applyAlignment="1" applyProtection="1">
      <alignment horizontal="center" vertical="center" wrapText="1"/>
      <protection locked="0"/>
    </xf>
    <xf numFmtId="0" fontId="10" fillId="29" borderId="84" xfId="0" applyFont="1" applyFill="1" applyBorder="1" applyAlignment="1" applyProtection="1">
      <alignment horizontal="center" vertical="center" wrapText="1"/>
      <protection locked="0"/>
    </xf>
    <xf numFmtId="0" fontId="10" fillId="29" borderId="37" xfId="0" applyFont="1" applyFill="1" applyBorder="1" applyAlignment="1" applyProtection="1">
      <alignment horizontal="center" vertical="center" wrapText="1"/>
      <protection locked="0"/>
    </xf>
    <xf numFmtId="9" fontId="0" fillId="0" borderId="85" xfId="0" applyNumberFormat="1" applyBorder="1" applyAlignment="1" applyProtection="1">
      <alignment horizontal="center" vertical="center"/>
      <protection locked="0"/>
    </xf>
    <xf numFmtId="9" fontId="0" fillId="0" borderId="86" xfId="0" applyNumberFormat="1" applyBorder="1" applyAlignment="1" applyProtection="1">
      <alignment horizontal="center" vertical="center"/>
      <protection locked="0"/>
    </xf>
    <xf numFmtId="9" fontId="0" fillId="0" borderId="59" xfId="0" applyNumberFormat="1" applyBorder="1" applyAlignment="1" applyProtection="1">
      <alignment horizontal="center" vertical="center"/>
      <protection locked="0"/>
    </xf>
    <xf numFmtId="0" fontId="18" fillId="13" borderId="52" xfId="0" applyFont="1" applyFill="1" applyBorder="1" applyAlignment="1" applyProtection="1">
      <alignment horizontal="left" vertical="center" wrapText="1"/>
      <protection locked="0"/>
    </xf>
    <xf numFmtId="0" fontId="18" fillId="13" borderId="7" xfId="0" applyFont="1" applyFill="1" applyBorder="1" applyAlignment="1" applyProtection="1">
      <alignment horizontal="left" vertical="center" wrapText="1"/>
      <protection locked="0"/>
    </xf>
    <xf numFmtId="0" fontId="18" fillId="13" borderId="54" xfId="0" applyFont="1" applyFill="1" applyBorder="1" applyAlignment="1" applyProtection="1">
      <alignment horizontal="left" vertical="center" wrapText="1"/>
      <protection locked="0"/>
    </xf>
    <xf numFmtId="0" fontId="18" fillId="13" borderId="67" xfId="0" applyFont="1" applyFill="1" applyBorder="1" applyAlignment="1" applyProtection="1">
      <alignment horizontal="left" vertical="center" wrapText="1"/>
      <protection locked="0"/>
    </xf>
    <xf numFmtId="0" fontId="18" fillId="13" borderId="79" xfId="0" applyFont="1" applyFill="1" applyBorder="1" applyAlignment="1" applyProtection="1">
      <alignment horizontal="left" vertical="center" wrapText="1"/>
      <protection locked="0"/>
    </xf>
    <xf numFmtId="0" fontId="18" fillId="13" borderId="80" xfId="0" applyFont="1" applyFill="1" applyBorder="1" applyAlignment="1" applyProtection="1">
      <alignment horizontal="left" vertical="center" wrapText="1"/>
      <protection locked="0"/>
    </xf>
    <xf numFmtId="0" fontId="18" fillId="13" borderId="81" xfId="0" applyFont="1" applyFill="1" applyBorder="1" applyAlignment="1" applyProtection="1">
      <alignment horizontal="left" vertical="center" wrapText="1"/>
      <protection locked="0"/>
    </xf>
    <xf numFmtId="0" fontId="60" fillId="0" borderId="0" xfId="0" applyFont="1" applyAlignment="1" applyProtection="1">
      <alignment horizontal="left" wrapText="1"/>
      <protection locked="0"/>
    </xf>
    <xf numFmtId="168" fontId="6" fillId="31" borderId="0" xfId="0" applyNumberFormat="1" applyFont="1" applyFill="1" applyAlignment="1" applyProtection="1">
      <alignment horizontal="center" vertical="center"/>
      <protection locked="0"/>
    </xf>
    <xf numFmtId="0" fontId="53" fillId="12" borderId="0" xfId="0" applyFont="1" applyFill="1" applyAlignment="1" applyProtection="1">
      <alignment horizontal="center" vertical="center" wrapText="1"/>
      <protection locked="0"/>
    </xf>
    <xf numFmtId="0" fontId="6" fillId="21" borderId="10" xfId="0" applyFont="1" applyFill="1" applyBorder="1" applyAlignment="1" applyProtection="1">
      <alignment horizontal="center" vertical="center" wrapText="1"/>
      <protection locked="0"/>
    </xf>
    <xf numFmtId="0" fontId="6" fillId="21" borderId="0" xfId="0" applyFont="1" applyFill="1" applyAlignment="1" applyProtection="1">
      <alignment horizontal="center" vertical="center" wrapText="1"/>
      <protection locked="0"/>
    </xf>
    <xf numFmtId="0" fontId="6" fillId="21" borderId="11" xfId="0" applyFont="1" applyFill="1" applyBorder="1" applyAlignment="1" applyProtection="1">
      <alignment horizontal="center" vertical="center" wrapText="1"/>
      <protection locked="0"/>
    </xf>
    <xf numFmtId="0" fontId="10" fillId="29" borderId="49" xfId="0" applyFont="1" applyFill="1" applyBorder="1" applyAlignment="1" applyProtection="1">
      <alignment horizontal="center" vertical="center" wrapText="1"/>
      <protection locked="0"/>
    </xf>
    <xf numFmtId="0" fontId="10" fillId="29" borderId="52" xfId="0" applyFont="1" applyFill="1" applyBorder="1" applyAlignment="1" applyProtection="1">
      <alignment horizontal="center" vertical="center" wrapText="1"/>
      <protection locked="0"/>
    </xf>
    <xf numFmtId="9" fontId="0" fillId="0" borderId="7" xfId="0" applyNumberForma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18" fillId="13" borderId="82" xfId="0" applyFont="1" applyFill="1" applyBorder="1" applyAlignment="1" applyProtection="1">
      <alignment horizontal="left" vertical="center" wrapText="1"/>
      <protection locked="0"/>
    </xf>
    <xf numFmtId="0" fontId="18" fillId="13" borderId="50" xfId="0" applyFont="1" applyFill="1" applyBorder="1" applyAlignment="1" applyProtection="1">
      <alignment horizontal="left" vertical="center" wrapText="1"/>
      <protection locked="0"/>
    </xf>
    <xf numFmtId="0" fontId="18" fillId="13" borderId="29" xfId="0" applyFont="1" applyFill="1" applyBorder="1" applyAlignment="1" applyProtection="1">
      <alignment horizontal="left" vertical="center" wrapText="1"/>
      <protection locked="0"/>
    </xf>
    <xf numFmtId="0" fontId="10" fillId="29" borderId="54" xfId="0" applyFont="1" applyFill="1" applyBorder="1" applyAlignment="1" applyProtection="1">
      <alignment horizontal="center" vertical="center" wrapText="1"/>
      <protection locked="0"/>
    </xf>
    <xf numFmtId="9" fontId="0" fillId="0" borderId="65" xfId="0" applyNumberForma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18" fillId="13" borderId="49" xfId="0" applyFont="1" applyFill="1" applyBorder="1" applyAlignment="1" applyProtection="1">
      <alignment horizontal="left" vertical="center" wrapText="1"/>
      <protection locked="0"/>
    </xf>
    <xf numFmtId="0" fontId="45" fillId="0" borderId="15" xfId="5" applyFont="1" applyBorder="1" applyAlignment="1">
      <alignment horizontal="center" vertical="top" wrapText="1"/>
    </xf>
    <xf numFmtId="0" fontId="36" fillId="0" borderId="38" xfId="5" applyFont="1" applyBorder="1" applyAlignment="1">
      <alignment horizontal="justify" vertical="center" wrapText="1"/>
    </xf>
    <xf numFmtId="0" fontId="36" fillId="0" borderId="39" xfId="5" applyFont="1" applyBorder="1" applyAlignment="1">
      <alignment horizontal="justify" vertical="center" wrapText="1"/>
    </xf>
    <xf numFmtId="0" fontId="35" fillId="23" borderId="33" xfId="5" applyFont="1" applyFill="1" applyBorder="1" applyAlignment="1">
      <alignment horizontal="center" vertical="center" textRotation="90"/>
    </xf>
    <xf numFmtId="0" fontId="3" fillId="23" borderId="34" xfId="5" applyFont="1" applyFill="1" applyBorder="1" applyAlignment="1">
      <alignment horizontal="center" vertical="center"/>
    </xf>
    <xf numFmtId="0" fontId="3" fillId="23" borderId="35" xfId="5" applyFont="1" applyFill="1" applyBorder="1" applyAlignment="1">
      <alignment horizontal="center" vertical="center"/>
    </xf>
    <xf numFmtId="0" fontId="45" fillId="0" borderId="43" xfId="5" applyFont="1" applyBorder="1" applyAlignment="1">
      <alignment horizontal="center" vertical="top"/>
    </xf>
    <xf numFmtId="0" fontId="1" fillId="0" borderId="0" xfId="5" applyAlignment="1">
      <alignment horizontal="left" vertical="top" wrapText="1"/>
    </xf>
    <xf numFmtId="0" fontId="38" fillId="16" borderId="0" xfId="5" applyFont="1" applyFill="1" applyAlignment="1">
      <alignment horizontal="left" vertical="center"/>
    </xf>
    <xf numFmtId="0" fontId="35" fillId="23" borderId="38" xfId="5" applyFont="1" applyFill="1" applyBorder="1" applyAlignment="1">
      <alignment horizontal="center" vertical="center" wrapText="1"/>
    </xf>
    <xf numFmtId="0" fontId="35" fillId="23" borderId="39" xfId="5" applyFont="1" applyFill="1" applyBorder="1" applyAlignment="1">
      <alignment horizontal="center" vertical="center" wrapText="1"/>
    </xf>
    <xf numFmtId="0" fontId="35" fillId="23" borderId="1" xfId="5" applyFont="1" applyFill="1" applyBorder="1" applyAlignment="1">
      <alignment horizontal="center" vertical="center" wrapText="1"/>
    </xf>
    <xf numFmtId="0" fontId="3" fillId="23" borderId="2" xfId="5" applyFont="1" applyFill="1" applyBorder="1"/>
    <xf numFmtId="0" fontId="3" fillId="23" borderId="3" xfId="5" applyFont="1" applyFill="1" applyBorder="1"/>
    <xf numFmtId="0" fontId="3" fillId="23" borderId="4" xfId="5" applyFont="1" applyFill="1" applyBorder="1"/>
    <xf numFmtId="0" fontId="35" fillId="23" borderId="16" xfId="5" applyFont="1" applyFill="1" applyBorder="1" applyAlignment="1">
      <alignment horizontal="center" vertical="center"/>
    </xf>
    <xf numFmtId="0" fontId="3" fillId="23" borderId="17" xfId="5" applyFont="1" applyFill="1" applyBorder="1"/>
    <xf numFmtId="0" fontId="3" fillId="23" borderId="18" xfId="5" applyFont="1" applyFill="1" applyBorder="1"/>
    <xf numFmtId="0" fontId="3" fillId="23" borderId="16" xfId="5" applyFont="1" applyFill="1" applyBorder="1" applyAlignment="1">
      <alignment horizontal="center" vertical="center" wrapText="1"/>
    </xf>
    <xf numFmtId="0" fontId="3" fillId="23" borderId="18" xfId="5" applyFont="1" applyFill="1" applyBorder="1" applyAlignment="1">
      <alignment horizontal="center" vertical="center" wrapText="1"/>
    </xf>
    <xf numFmtId="0" fontId="55" fillId="0" borderId="0" xfId="0" applyFont="1" applyAlignment="1" applyProtection="1">
      <alignment horizontal="left" wrapText="1"/>
      <protection locked="0"/>
    </xf>
  </cellXfs>
  <cellStyles count="9">
    <cellStyle name="Hipervínculo" xfId="2" builtinId="8"/>
    <cellStyle name="Millares" xfId="1" builtinId="3"/>
    <cellStyle name="Millares 2" xfId="3" xr:uid="{18724C3D-8856-4D92-83CC-B76BA218AABD}"/>
    <cellStyle name="Normal" xfId="0" builtinId="0"/>
    <cellStyle name="Normal 2" xfId="5" xr:uid="{19E1E1DA-351A-4235-9465-58314754ED08}"/>
    <cellStyle name="Normal 3" xfId="7" xr:uid="{E13151EB-2EB6-423D-9335-105C0B35E1AC}"/>
    <cellStyle name="Porcentaje" xfId="4" builtinId="5"/>
    <cellStyle name="Porcentaje 2" xfId="6" xr:uid="{37ACA27E-07BD-43D0-AD83-2A57C1B32D3B}"/>
    <cellStyle name="Porcentaje 3" xfId="8" xr:uid="{727AAC11-75C2-42D7-9D52-CB4DB948BF5A}"/>
  </cellStyles>
  <dxfs count="49">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Medium9"/>
  <colors>
    <mruColors>
      <color rgb="FFD9D9D9"/>
      <color rgb="FFCEAC65"/>
      <color rgb="FFFFFF99"/>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hyperlink" Target="#'3. Valoraci&#243;n-Medidas Existent.'!A1"/></Relationships>
</file>

<file path=xl/drawings/drawing1.xml><?xml version="1.0" encoding="utf-8"?>
<xdr:wsDr xmlns:xdr="http://schemas.openxmlformats.org/drawingml/2006/spreadsheetDrawing" xmlns:a="http://schemas.openxmlformats.org/drawingml/2006/main">
  <xdr:twoCellAnchor editAs="oneCell">
    <xdr:from>
      <xdr:col>8</xdr:col>
      <xdr:colOff>601134</xdr:colOff>
      <xdr:row>1</xdr:row>
      <xdr:rowOff>93133</xdr:rowOff>
    </xdr:from>
    <xdr:to>
      <xdr:col>15</xdr:col>
      <xdr:colOff>250219</xdr:colOff>
      <xdr:row>19</xdr:row>
      <xdr:rowOff>63958</xdr:rowOff>
    </xdr:to>
    <xdr:pic>
      <xdr:nvPicPr>
        <xdr:cNvPr id="2" name="Imagen 1">
          <a:extLst>
            <a:ext uri="{FF2B5EF4-FFF2-40B4-BE49-F238E27FC236}">
              <a16:creationId xmlns:a16="http://schemas.microsoft.com/office/drawing/2014/main" id="{454B120F-D803-4EB9-9424-1A6983D5AA83}"/>
            </a:ext>
          </a:extLst>
        </xdr:cNvPr>
        <xdr:cNvPicPr>
          <a:picLocks noChangeAspect="1"/>
        </xdr:cNvPicPr>
      </xdr:nvPicPr>
      <xdr:blipFill>
        <a:blip xmlns:r="http://schemas.openxmlformats.org/officeDocument/2006/relationships" r:embed="rId1"/>
        <a:stretch>
          <a:fillRect/>
        </a:stretch>
      </xdr:blipFill>
      <xdr:spPr>
        <a:xfrm>
          <a:off x="8350674" y="314113"/>
          <a:ext cx="5196445" cy="5304825"/>
        </a:xfrm>
        <a:prstGeom prst="rect">
          <a:avLst/>
        </a:prstGeom>
      </xdr:spPr>
    </xdr:pic>
    <xdr:clientData/>
  </xdr:twoCellAnchor>
  <xdr:twoCellAnchor editAs="oneCell">
    <xdr:from>
      <xdr:col>8</xdr:col>
      <xdr:colOff>592668</xdr:colOff>
      <xdr:row>19</xdr:row>
      <xdr:rowOff>203200</xdr:rowOff>
    </xdr:from>
    <xdr:to>
      <xdr:col>15</xdr:col>
      <xdr:colOff>508476</xdr:colOff>
      <xdr:row>33</xdr:row>
      <xdr:rowOff>18242</xdr:rowOff>
    </xdr:to>
    <xdr:pic>
      <xdr:nvPicPr>
        <xdr:cNvPr id="3" name="Imagen 2">
          <a:extLst>
            <a:ext uri="{FF2B5EF4-FFF2-40B4-BE49-F238E27FC236}">
              <a16:creationId xmlns:a16="http://schemas.microsoft.com/office/drawing/2014/main" id="{C64F60BE-DD29-4F0E-988D-02A70D8C4B14}"/>
            </a:ext>
          </a:extLst>
        </xdr:cNvPr>
        <xdr:cNvPicPr>
          <a:picLocks noChangeAspect="1"/>
        </xdr:cNvPicPr>
      </xdr:nvPicPr>
      <xdr:blipFill>
        <a:blip xmlns:r="http://schemas.openxmlformats.org/officeDocument/2006/relationships" r:embed="rId2"/>
        <a:stretch>
          <a:fillRect/>
        </a:stretch>
      </xdr:blipFill>
      <xdr:spPr>
        <a:xfrm>
          <a:off x="8342208" y="5758180"/>
          <a:ext cx="5463168" cy="5331922"/>
        </a:xfrm>
        <a:prstGeom prst="rect">
          <a:avLst/>
        </a:prstGeom>
      </xdr:spPr>
    </xdr:pic>
    <xdr:clientData/>
  </xdr:twoCellAnchor>
  <xdr:twoCellAnchor editAs="oneCell">
    <xdr:from>
      <xdr:col>8</xdr:col>
      <xdr:colOff>601135</xdr:colOff>
      <xdr:row>33</xdr:row>
      <xdr:rowOff>76201</xdr:rowOff>
    </xdr:from>
    <xdr:to>
      <xdr:col>15</xdr:col>
      <xdr:colOff>494081</xdr:colOff>
      <xdr:row>43</xdr:row>
      <xdr:rowOff>102076</xdr:rowOff>
    </xdr:to>
    <xdr:pic>
      <xdr:nvPicPr>
        <xdr:cNvPr id="4" name="Imagen 3">
          <a:extLst>
            <a:ext uri="{FF2B5EF4-FFF2-40B4-BE49-F238E27FC236}">
              <a16:creationId xmlns:a16="http://schemas.microsoft.com/office/drawing/2014/main" id="{586D28F6-7602-40A8-ABF3-C30235C108B8}"/>
            </a:ext>
          </a:extLst>
        </xdr:cNvPr>
        <xdr:cNvPicPr>
          <a:picLocks noChangeAspect="1"/>
        </xdr:cNvPicPr>
      </xdr:nvPicPr>
      <xdr:blipFill>
        <a:blip xmlns:r="http://schemas.openxmlformats.org/officeDocument/2006/relationships" r:embed="rId3"/>
        <a:stretch>
          <a:fillRect/>
        </a:stretch>
      </xdr:blipFill>
      <xdr:spPr>
        <a:xfrm>
          <a:off x="8350675" y="11148061"/>
          <a:ext cx="5440306" cy="5474175"/>
        </a:xfrm>
        <a:prstGeom prst="rect">
          <a:avLst/>
        </a:prstGeom>
      </xdr:spPr>
    </xdr:pic>
    <xdr:clientData/>
  </xdr:twoCellAnchor>
  <xdr:twoCellAnchor editAs="oneCell">
    <xdr:from>
      <xdr:col>8</xdr:col>
      <xdr:colOff>592669</xdr:colOff>
      <xdr:row>43</xdr:row>
      <xdr:rowOff>177801</xdr:rowOff>
    </xdr:from>
    <xdr:to>
      <xdr:col>15</xdr:col>
      <xdr:colOff>584684</xdr:colOff>
      <xdr:row>51</xdr:row>
      <xdr:rowOff>465132</xdr:rowOff>
    </xdr:to>
    <xdr:pic>
      <xdr:nvPicPr>
        <xdr:cNvPr id="5" name="Imagen 4">
          <a:extLst>
            <a:ext uri="{FF2B5EF4-FFF2-40B4-BE49-F238E27FC236}">
              <a16:creationId xmlns:a16="http://schemas.microsoft.com/office/drawing/2014/main" id="{1E01CF1F-9A34-491E-BBC2-C478E8CD4629}"/>
            </a:ext>
          </a:extLst>
        </xdr:cNvPr>
        <xdr:cNvPicPr>
          <a:picLocks noChangeAspect="1"/>
        </xdr:cNvPicPr>
      </xdr:nvPicPr>
      <xdr:blipFill>
        <a:blip xmlns:r="http://schemas.openxmlformats.org/officeDocument/2006/relationships" r:embed="rId4"/>
        <a:stretch>
          <a:fillRect/>
        </a:stretch>
      </xdr:blipFill>
      <xdr:spPr>
        <a:xfrm>
          <a:off x="8342209" y="16697961"/>
          <a:ext cx="5539375" cy="3594411"/>
        </a:xfrm>
        <a:prstGeom prst="rect">
          <a:avLst/>
        </a:prstGeom>
      </xdr:spPr>
    </xdr:pic>
    <xdr:clientData/>
  </xdr:twoCellAnchor>
  <xdr:twoCellAnchor editAs="oneCell">
    <xdr:from>
      <xdr:col>8</xdr:col>
      <xdr:colOff>601135</xdr:colOff>
      <xdr:row>52</xdr:row>
      <xdr:rowOff>16934</xdr:rowOff>
    </xdr:from>
    <xdr:to>
      <xdr:col>16</xdr:col>
      <xdr:colOff>666039</xdr:colOff>
      <xdr:row>65</xdr:row>
      <xdr:rowOff>185871</xdr:rowOff>
    </xdr:to>
    <xdr:pic>
      <xdr:nvPicPr>
        <xdr:cNvPr id="6" name="Imagen 5">
          <a:extLst>
            <a:ext uri="{FF2B5EF4-FFF2-40B4-BE49-F238E27FC236}">
              <a16:creationId xmlns:a16="http://schemas.microsoft.com/office/drawing/2014/main" id="{8D0DC6D5-EBCB-4046-AE47-7FDC984FD8DA}"/>
            </a:ext>
          </a:extLst>
        </xdr:cNvPr>
        <xdr:cNvPicPr>
          <a:picLocks noChangeAspect="1"/>
        </xdr:cNvPicPr>
      </xdr:nvPicPr>
      <xdr:blipFill>
        <a:blip xmlns:r="http://schemas.openxmlformats.org/officeDocument/2006/relationships" r:embed="rId5"/>
        <a:stretch>
          <a:fillRect/>
        </a:stretch>
      </xdr:blipFill>
      <xdr:spPr>
        <a:xfrm>
          <a:off x="8350675" y="20453774"/>
          <a:ext cx="6404744" cy="5182897"/>
        </a:xfrm>
        <a:prstGeom prst="rect">
          <a:avLst/>
        </a:prstGeom>
      </xdr:spPr>
    </xdr:pic>
    <xdr:clientData/>
  </xdr:twoCellAnchor>
  <xdr:twoCellAnchor editAs="oneCell">
    <xdr:from>
      <xdr:col>8</xdr:col>
      <xdr:colOff>635002</xdr:colOff>
      <xdr:row>65</xdr:row>
      <xdr:rowOff>220133</xdr:rowOff>
    </xdr:from>
    <xdr:to>
      <xdr:col>15</xdr:col>
      <xdr:colOff>284087</xdr:colOff>
      <xdr:row>67</xdr:row>
      <xdr:rowOff>423334</xdr:rowOff>
    </xdr:to>
    <xdr:pic>
      <xdr:nvPicPr>
        <xdr:cNvPr id="7" name="Imagen 6">
          <a:extLst>
            <a:ext uri="{FF2B5EF4-FFF2-40B4-BE49-F238E27FC236}">
              <a16:creationId xmlns:a16="http://schemas.microsoft.com/office/drawing/2014/main" id="{DC7B311A-E41C-4C14-BFC0-3AD955255177}"/>
            </a:ext>
          </a:extLst>
        </xdr:cNvPr>
        <xdr:cNvPicPr>
          <a:picLocks noChangeAspect="1"/>
        </xdr:cNvPicPr>
      </xdr:nvPicPr>
      <xdr:blipFill rotWithShape="1">
        <a:blip xmlns:r="http://schemas.openxmlformats.org/officeDocument/2006/relationships" r:embed="rId6"/>
        <a:srcRect b="35623"/>
        <a:stretch/>
      </xdr:blipFill>
      <xdr:spPr>
        <a:xfrm>
          <a:off x="8384542" y="25670933"/>
          <a:ext cx="5196445" cy="10490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864054</xdr:colOff>
      <xdr:row>0</xdr:row>
      <xdr:rowOff>80281</xdr:rowOff>
    </xdr:from>
    <xdr:to>
      <xdr:col>5</xdr:col>
      <xdr:colOff>2095500</xdr:colOff>
      <xdr:row>3</xdr:row>
      <xdr:rowOff>149679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DDC08EC3-4C6B-49DE-8A86-479875C5E41C}"/>
            </a:ext>
          </a:extLst>
        </xdr:cNvPr>
        <xdr:cNvSpPr/>
      </xdr:nvSpPr>
      <xdr:spPr>
        <a:xfrm>
          <a:off x="8118294" y="80281"/>
          <a:ext cx="1231446" cy="618038"/>
        </a:xfrm>
        <a:prstGeom prst="roundRect">
          <a:avLst/>
        </a:prstGeom>
        <a:solidFill>
          <a:schemeClr val="accent1">
            <a:lumMod val="50000"/>
          </a:schemeClr>
        </a:solidFill>
        <a:ln>
          <a:solidFill>
            <a:schemeClr val="accent1"/>
          </a:solidFill>
        </a:ln>
        <a:effectLst>
          <a:innerShdw blurRad="63500" dist="50800" dir="5400000">
            <a:prstClr val="black">
              <a:alpha val="50000"/>
            </a:prstClr>
          </a:innerShdw>
        </a:effectLst>
        <a:scene3d>
          <a:camera prst="orthographicFront"/>
          <a:lightRig rig="threePt" dir="t"/>
        </a:scene3d>
        <a:sp3d>
          <a:bevelT w="139700" h="139700" prst="divot"/>
        </a:sp3d>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600" b="0" i="0" u="none" strike="noStrike" kern="0" cap="none" spc="0" normalizeH="0" baseline="0" noProof="0">
              <a:ln>
                <a:noFill/>
              </a:ln>
              <a:solidFill>
                <a:sysClr val="window" lastClr="FFFFFF"/>
              </a:solidFill>
              <a:effectLst/>
              <a:uLnTx/>
              <a:uFillTx/>
              <a:latin typeface="Calibri" panose="020F0502020204030204"/>
              <a:ea typeface="+mn-ea"/>
              <a:cs typeface="+mn-cs"/>
            </a:rPr>
            <a:t>Siguiente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43" dT="2024-05-31T17:04:49.98" personId="{00000000-0000-0000-0000-000000000000}" id="{64E55031-5EDD-4677-84A0-03B6F8F34EB1}">
    <text>Solo en los casos en que corresponda.</text>
  </threadedComment>
  <threadedComment ref="A55" dT="2024-05-31T17:02:21.60" personId="{00000000-0000-0000-0000-000000000000}" id="{0403E5D6-35A7-48C4-A64B-4FC76D2EB1B2}">
    <text>En el caso de proyectos externos, incluir la aprobación del jerarca de la entidad externa.</text>
  </threadedComment>
  <threadedComment ref="A67" dT="2024-05-31T17:26:35.44" personId="{00000000-0000-0000-0000-000000000000}" id="{8F5648FD-7947-4D91-9233-9BD2CA4AA96C}">
    <text>Adecuar las actividades de esta etapa, incluir todas aquellas requeridas. Las que se indican son como ejemplo.</text>
  </threadedComment>
</ThreadedComments>
</file>

<file path=xl/threadedComments/threadedComment2.xml><?xml version="1.0" encoding="utf-8"?>
<ThreadedComments xmlns="http://schemas.microsoft.com/office/spreadsheetml/2018/threadedcomments" xmlns:x="http://schemas.openxmlformats.org/spreadsheetml/2006/main">
  <threadedComment ref="A43" dT="2024-05-31T17:04:49.98" personId="{00000000-0000-0000-0000-000000000000}" id="{96ED8497-15F2-43FD-A5D5-827945D9CDE7}">
    <text>Solo en los casos en que corresponda.</text>
  </threadedComment>
  <threadedComment ref="A55" dT="2024-05-31T17:02:21.60" personId="{00000000-0000-0000-0000-000000000000}" id="{3BF5D9CC-C155-4866-8FA3-A800DE6A86B8}">
    <text>En el caso de proyectos externos, incluir la aprobación del jerarca de la entidad externa.</text>
  </threadedComment>
  <threadedComment ref="A68" dT="2024-05-31T17:26:35.44" personId="{00000000-0000-0000-0000-000000000000}" id="{83D81120-EE4A-4091-BE2D-D569404B8C1B}">
    <text>Adecuar las actividades de esta etapa, incluir todas aquellas requeridas. Las que se indican son como ejemplo.</text>
  </threadedComment>
</ThreadedComments>
</file>

<file path=xl/threadedComments/threadedComment3.xml><?xml version="1.0" encoding="utf-8"?>
<ThreadedComments xmlns="http://schemas.microsoft.com/office/spreadsheetml/2018/threadedcomments" xmlns:x="http://schemas.openxmlformats.org/spreadsheetml/2006/main">
  <threadedComment ref="A45" dT="2024-05-31T17:04:49.98" personId="{00000000-0000-0000-0000-000000000000}" id="{378F70FE-474A-43CD-A237-052325D4367F}">
    <text>Solo en los casos en que corresponda.</text>
  </threadedComment>
  <threadedComment ref="A57" dT="2024-05-31T17:02:21.60" personId="{00000000-0000-0000-0000-000000000000}" id="{9D3E804D-CB59-49E2-9AD9-8A187E23677C}">
    <text>En el caso de proyectos externos, incluir la aprobación del jerarca de la entidad externa.</text>
  </threadedComment>
  <threadedComment ref="A78" dT="2024-05-31T17:26:35.44" personId="{00000000-0000-0000-0000-000000000000}" id="{97D5E760-D4BB-4C29-A3FC-B787E92A4035}">
    <text>Etapa opcional. Aplica en los casos en que requiera elaborarse diagramas, flujos de trabajo, procesos, esquemas operativos, planos de construcción y especificaciones, presupuesto detallado, programación minuciosa de las diferentes actividades, requerimientos de equipos y equipamiento. 
El Plan de Gestión de la Ejecución puede realizarse aquí o previo al arranque de la etapa 2.5. Ejecución.</text>
  </threadedComment>
  <threadedComment ref="A91" dT="2024-05-31T17:26:35.44" personId="{00000000-0000-0000-0000-000000000000}" id="{5D5611CE-C2FD-4ADE-8F85-93F663E29BBD}">
    <text>Adecuar las actividades de esta etapa, incluir todas aquellas requeridas. Las que se indican son como ejemplo.</text>
  </threadedComment>
  <threadedComment ref="A100" dT="2024-05-31T17:26:35.44" personId="{00000000-0000-0000-0000-000000000000}" id="{A2C56B0B-2232-4928-923A-0DA184398280}">
    <text>Etapa opcional. Comprende todas aquellas actividades requeridas antes de iniciar la etapa de ejecución, entre ellas: realización de las expropiaciones, relocalización de servicios públicos, permisos de construcción...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proveeduria.poder-judicial.go.cr/index.php/consultas-y-servicios/informacion-para-servidores-judiciales/cursos-virtuales-y-guias-rapidas?download=696:clasificador-por-objeto-del-gasto-2018"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hacienda.go.cr/apppad/Archivos/Clasificador%20Objeto%20del%20Gasto.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82B31-B0CE-4F32-BBD1-3646B4BA781C}">
  <dimension ref="B1:AB98"/>
  <sheetViews>
    <sheetView showGridLines="0" zoomScale="70" zoomScaleNormal="70" workbookViewId="0"/>
  </sheetViews>
  <sheetFormatPr baseColWidth="10" defaultRowHeight="15.6" x14ac:dyDescent="0.3"/>
  <cols>
    <col min="1" max="1" width="3.5546875" style="3" customWidth="1"/>
    <col min="2" max="2" width="54.5546875" style="3" customWidth="1"/>
    <col min="3" max="3" width="17.6640625" style="3" customWidth="1"/>
    <col min="4" max="5" width="12" style="3" customWidth="1"/>
    <col min="6" max="6" width="11.5546875" style="3"/>
    <col min="7" max="7" width="1.6640625" style="3" customWidth="1"/>
    <col min="8" max="8" width="11.5546875" style="3"/>
    <col min="9" max="9" width="18" style="3" customWidth="1"/>
    <col min="10" max="16" width="11.5546875" style="3"/>
    <col min="17" max="17" width="2.6640625" style="3" customWidth="1"/>
    <col min="18" max="16384" width="11.5546875" style="3"/>
  </cols>
  <sheetData>
    <row r="1" spans="2:28" ht="21" x14ac:dyDescent="0.4">
      <c r="B1" s="335" t="s">
        <v>2</v>
      </c>
      <c r="C1" s="335"/>
      <c r="D1" s="335"/>
      <c r="E1" s="55"/>
      <c r="H1" s="336" t="s">
        <v>242</v>
      </c>
      <c r="I1" s="336"/>
      <c r="R1" s="339" t="s">
        <v>243</v>
      </c>
      <c r="S1" s="339"/>
    </row>
    <row r="2" spans="2:28" ht="15.6" customHeight="1" x14ac:dyDescent="0.3">
      <c r="R2" s="333" t="s">
        <v>245</v>
      </c>
      <c r="S2" s="347" t="s">
        <v>360</v>
      </c>
      <c r="T2" s="347"/>
      <c r="U2" s="347"/>
      <c r="V2" s="347"/>
      <c r="W2" s="347"/>
      <c r="X2" s="347"/>
      <c r="Y2" s="347"/>
      <c r="Z2" s="347"/>
      <c r="AA2" s="347"/>
      <c r="AB2" s="347"/>
    </row>
    <row r="3" spans="2:28" ht="28.8" customHeight="1" x14ac:dyDescent="0.3">
      <c r="B3" s="56" t="s">
        <v>3</v>
      </c>
      <c r="C3" s="57" t="s">
        <v>4</v>
      </c>
      <c r="D3" s="56" t="s">
        <v>246</v>
      </c>
      <c r="E3" s="56" t="s">
        <v>247</v>
      </c>
      <c r="H3" s="326" t="s">
        <v>6</v>
      </c>
      <c r="I3" s="337" t="s">
        <v>7</v>
      </c>
      <c r="J3" s="337"/>
      <c r="K3" s="337"/>
      <c r="L3" s="337"/>
      <c r="M3" s="337"/>
      <c r="N3" s="337"/>
      <c r="O3" s="337"/>
      <c r="P3" s="337"/>
      <c r="R3" s="333"/>
      <c r="S3" s="347"/>
      <c r="T3" s="347"/>
      <c r="U3" s="347"/>
      <c r="V3" s="347"/>
      <c r="W3" s="347"/>
      <c r="X3" s="347"/>
      <c r="Y3" s="347"/>
      <c r="Z3" s="347"/>
      <c r="AA3" s="347"/>
      <c r="AB3" s="347"/>
    </row>
    <row r="4" spans="2:28" ht="15.6" customHeight="1" x14ac:dyDescent="0.3">
      <c r="B4" s="58" t="s">
        <v>8</v>
      </c>
      <c r="C4" s="58" t="s">
        <v>170</v>
      </c>
      <c r="D4" s="58" t="s">
        <v>170</v>
      </c>
      <c r="E4" s="58" t="s">
        <v>170</v>
      </c>
      <c r="H4" s="326"/>
      <c r="I4" s="337"/>
      <c r="J4" s="337"/>
      <c r="K4" s="337"/>
      <c r="L4" s="337"/>
      <c r="M4" s="337"/>
      <c r="N4" s="337"/>
      <c r="O4" s="337"/>
      <c r="P4" s="337"/>
      <c r="R4" s="333"/>
      <c r="S4" s="347"/>
      <c r="T4" s="347"/>
      <c r="U4" s="347"/>
      <c r="V4" s="347"/>
      <c r="W4" s="347"/>
      <c r="X4" s="347"/>
      <c r="Y4" s="347"/>
      <c r="Z4" s="347"/>
      <c r="AA4" s="347"/>
      <c r="AB4" s="347"/>
    </row>
    <row r="5" spans="2:28" ht="15.6" customHeight="1" x14ac:dyDescent="0.3">
      <c r="B5" s="58" t="s">
        <v>9</v>
      </c>
      <c r="C5" s="58" t="s">
        <v>170</v>
      </c>
      <c r="D5" s="58" t="s">
        <v>170</v>
      </c>
      <c r="E5" s="58" t="s">
        <v>170</v>
      </c>
      <c r="H5" s="326"/>
      <c r="I5" s="325" t="s">
        <v>10</v>
      </c>
      <c r="J5" s="325" t="s">
        <v>11</v>
      </c>
      <c r="K5" s="325"/>
      <c r="L5" s="325"/>
      <c r="M5" s="325"/>
      <c r="N5" s="325"/>
      <c r="O5" s="325"/>
      <c r="P5" s="325"/>
      <c r="R5" s="333"/>
      <c r="S5" s="347"/>
      <c r="T5" s="347"/>
      <c r="U5" s="347"/>
      <c r="V5" s="347"/>
      <c r="W5" s="347"/>
      <c r="X5" s="347"/>
      <c r="Y5" s="347"/>
      <c r="Z5" s="347"/>
      <c r="AA5" s="347"/>
      <c r="AB5" s="347"/>
    </row>
    <row r="6" spans="2:28" x14ac:dyDescent="0.3">
      <c r="B6" s="58" t="s">
        <v>12</v>
      </c>
      <c r="C6" s="58" t="s">
        <v>170</v>
      </c>
      <c r="D6" s="58" t="s">
        <v>170</v>
      </c>
      <c r="E6" s="58" t="s">
        <v>170</v>
      </c>
      <c r="H6" s="326"/>
      <c r="I6" s="325"/>
      <c r="J6" s="325"/>
      <c r="K6" s="325"/>
      <c r="L6" s="325"/>
      <c r="M6" s="325"/>
      <c r="N6" s="325"/>
      <c r="O6" s="325"/>
      <c r="P6" s="325"/>
      <c r="R6" s="333"/>
      <c r="S6" s="346" t="s">
        <v>359</v>
      </c>
      <c r="T6" s="346"/>
      <c r="U6" s="346"/>
      <c r="V6" s="346"/>
      <c r="W6" s="346"/>
      <c r="X6" s="346"/>
      <c r="Y6" s="346"/>
      <c r="Z6" s="346"/>
      <c r="AA6" s="346"/>
      <c r="AB6" s="346"/>
    </row>
    <row r="7" spans="2:28" ht="15.6" customHeight="1" x14ac:dyDescent="0.3">
      <c r="B7" s="58" t="s">
        <v>13</v>
      </c>
      <c r="C7" s="58" t="s">
        <v>170</v>
      </c>
      <c r="D7" s="58" t="s">
        <v>170</v>
      </c>
      <c r="E7" s="58" t="s">
        <v>170</v>
      </c>
      <c r="H7" s="326"/>
      <c r="I7" s="325"/>
      <c r="J7" s="325"/>
      <c r="K7" s="325"/>
      <c r="L7" s="325"/>
      <c r="M7" s="325"/>
      <c r="N7" s="325"/>
      <c r="O7" s="325"/>
      <c r="P7" s="325"/>
      <c r="R7" s="333"/>
      <c r="S7" s="346"/>
      <c r="T7" s="346"/>
      <c r="U7" s="346"/>
      <c r="V7" s="346"/>
      <c r="W7" s="346"/>
      <c r="X7" s="346"/>
      <c r="Y7" s="346"/>
      <c r="Z7" s="346"/>
      <c r="AA7" s="346"/>
      <c r="AB7" s="346"/>
    </row>
    <row r="8" spans="2:28" ht="14.4" customHeight="1" x14ac:dyDescent="0.3">
      <c r="B8" s="58" t="s">
        <v>14</v>
      </c>
      <c r="C8" s="58" t="s">
        <v>170</v>
      </c>
      <c r="D8" s="58" t="s">
        <v>170</v>
      </c>
      <c r="E8" s="58" t="s">
        <v>170</v>
      </c>
      <c r="H8" s="326"/>
      <c r="I8" s="325"/>
      <c r="J8" s="325"/>
      <c r="K8" s="325"/>
      <c r="L8" s="325"/>
      <c r="M8" s="325"/>
      <c r="N8" s="325"/>
      <c r="O8" s="325"/>
      <c r="P8" s="325"/>
      <c r="R8" s="333"/>
      <c r="S8" s="346"/>
      <c r="T8" s="346"/>
      <c r="U8" s="346"/>
      <c r="V8" s="346"/>
      <c r="W8" s="346"/>
      <c r="X8" s="346"/>
      <c r="Y8" s="346"/>
      <c r="Z8" s="346"/>
      <c r="AA8" s="346"/>
      <c r="AB8" s="346"/>
    </row>
    <row r="9" spans="2:28" ht="14.4" customHeight="1" x14ac:dyDescent="0.3">
      <c r="B9" s="58" t="s">
        <v>16</v>
      </c>
      <c r="C9" s="58" t="s">
        <v>170</v>
      </c>
      <c r="D9" s="58" t="s">
        <v>170</v>
      </c>
      <c r="E9" s="58" t="s">
        <v>170</v>
      </c>
      <c r="H9" s="326"/>
      <c r="I9" s="325" t="s">
        <v>15</v>
      </c>
      <c r="J9" s="325" t="s">
        <v>358</v>
      </c>
      <c r="K9" s="325"/>
      <c r="L9" s="325"/>
      <c r="M9" s="325"/>
      <c r="N9" s="325"/>
      <c r="O9" s="325"/>
      <c r="P9" s="325"/>
      <c r="R9" s="333"/>
      <c r="S9" s="346"/>
      <c r="T9" s="346"/>
      <c r="U9" s="346"/>
      <c r="V9" s="346"/>
      <c r="W9" s="346"/>
      <c r="X9" s="346"/>
      <c r="Y9" s="346"/>
      <c r="Z9" s="346"/>
      <c r="AA9" s="346"/>
      <c r="AB9" s="346"/>
    </row>
    <row r="10" spans="2:28" ht="14.4" customHeight="1" x14ac:dyDescent="0.3">
      <c r="B10" s="58" t="s">
        <v>17</v>
      </c>
      <c r="C10" s="58" t="s">
        <v>170</v>
      </c>
      <c r="D10" s="58" t="s">
        <v>170</v>
      </c>
      <c r="E10" s="58" t="s">
        <v>170</v>
      </c>
      <c r="H10" s="326"/>
      <c r="I10" s="325"/>
      <c r="J10" s="325"/>
      <c r="K10" s="325"/>
      <c r="L10" s="325"/>
      <c r="M10" s="325"/>
      <c r="N10" s="325"/>
      <c r="O10" s="325"/>
      <c r="P10" s="325"/>
      <c r="R10" s="333"/>
      <c r="S10" s="346"/>
      <c r="T10" s="346"/>
      <c r="U10" s="346"/>
      <c r="V10" s="346"/>
      <c r="W10" s="346"/>
      <c r="X10" s="346"/>
      <c r="Y10" s="346"/>
      <c r="Z10" s="346"/>
      <c r="AA10" s="346"/>
      <c r="AB10" s="346"/>
    </row>
    <row r="11" spans="2:28" x14ac:dyDescent="0.3">
      <c r="B11" s="58" t="s">
        <v>18</v>
      </c>
      <c r="C11" s="58" t="s">
        <v>170</v>
      </c>
      <c r="D11" s="58" t="s">
        <v>170</v>
      </c>
      <c r="E11" s="58" t="s">
        <v>170</v>
      </c>
      <c r="H11" s="326"/>
      <c r="I11" s="325"/>
      <c r="J11" s="325"/>
      <c r="K11" s="325"/>
      <c r="L11" s="325"/>
      <c r="M11" s="325"/>
      <c r="N11" s="325"/>
      <c r="O11" s="325"/>
      <c r="P11" s="325"/>
      <c r="R11" s="333"/>
      <c r="S11" s="346"/>
      <c r="T11" s="346"/>
      <c r="U11" s="346"/>
      <c r="V11" s="346"/>
      <c r="W11" s="346"/>
      <c r="X11" s="346"/>
      <c r="Y11" s="346"/>
      <c r="Z11" s="346"/>
      <c r="AA11" s="346"/>
      <c r="AB11" s="346"/>
    </row>
    <row r="12" spans="2:28" ht="31.2" customHeight="1" x14ac:dyDescent="0.3">
      <c r="B12" s="62" t="s">
        <v>19</v>
      </c>
      <c r="C12" s="58" t="s">
        <v>170</v>
      </c>
      <c r="D12" s="58" t="s">
        <v>170</v>
      </c>
      <c r="E12" s="58" t="s">
        <v>170</v>
      </c>
      <c r="H12" s="326"/>
      <c r="I12" s="325"/>
      <c r="J12" s="325"/>
      <c r="K12" s="325"/>
      <c r="L12" s="325"/>
      <c r="M12" s="325"/>
      <c r="N12" s="325"/>
      <c r="O12" s="325"/>
      <c r="P12" s="325"/>
      <c r="R12" s="333"/>
      <c r="S12" s="346"/>
      <c r="T12" s="346"/>
      <c r="U12" s="346"/>
      <c r="V12" s="346"/>
      <c r="W12" s="346"/>
      <c r="X12" s="346"/>
      <c r="Y12" s="346"/>
      <c r="Z12" s="346"/>
      <c r="AA12" s="346"/>
      <c r="AB12" s="346"/>
    </row>
    <row r="13" spans="2:28" ht="26.4" customHeight="1" x14ac:dyDescent="0.3">
      <c r="B13" s="62" t="s">
        <v>22</v>
      </c>
      <c r="C13" s="58" t="s">
        <v>170</v>
      </c>
      <c r="D13" s="58" t="s">
        <v>170</v>
      </c>
      <c r="E13" s="58" t="s">
        <v>170</v>
      </c>
      <c r="H13" s="326"/>
      <c r="I13" s="325"/>
      <c r="J13" s="325"/>
      <c r="K13" s="325"/>
      <c r="L13" s="325"/>
      <c r="M13" s="325"/>
      <c r="N13" s="325"/>
      <c r="O13" s="325"/>
      <c r="P13" s="325"/>
      <c r="R13" s="334" t="s">
        <v>244</v>
      </c>
      <c r="S13" s="348" t="s">
        <v>357</v>
      </c>
      <c r="T13" s="348"/>
      <c r="U13" s="348"/>
      <c r="V13" s="348"/>
      <c r="W13" s="348"/>
      <c r="X13" s="348"/>
      <c r="Y13" s="348"/>
      <c r="Z13" s="348"/>
      <c r="AA13" s="348"/>
      <c r="AB13" s="348"/>
    </row>
    <row r="14" spans="2:28" ht="16.8" customHeight="1" x14ac:dyDescent="0.3">
      <c r="B14" s="63" t="s">
        <v>25</v>
      </c>
      <c r="C14" s="59" t="s">
        <v>170</v>
      </c>
      <c r="D14" s="59" t="s">
        <v>170</v>
      </c>
      <c r="E14" s="59" t="s">
        <v>170</v>
      </c>
      <c r="H14" s="326"/>
      <c r="I14" s="325" t="s">
        <v>20</v>
      </c>
      <c r="J14" s="325" t="s">
        <v>21</v>
      </c>
      <c r="K14" s="325"/>
      <c r="L14" s="325"/>
      <c r="M14" s="325"/>
      <c r="N14" s="325"/>
      <c r="O14" s="325"/>
      <c r="P14" s="325"/>
      <c r="R14" s="334"/>
      <c r="S14" s="348"/>
      <c r="T14" s="348"/>
      <c r="U14" s="348"/>
      <c r="V14" s="348"/>
      <c r="W14" s="348"/>
      <c r="X14" s="348"/>
      <c r="Y14" s="348"/>
      <c r="Z14" s="348"/>
      <c r="AA14" s="348"/>
      <c r="AB14" s="348"/>
    </row>
    <row r="15" spans="2:28" ht="16.8" customHeight="1" x14ac:dyDescent="0.3">
      <c r="B15" s="63" t="s">
        <v>26</v>
      </c>
      <c r="C15" s="59" t="s">
        <v>170</v>
      </c>
      <c r="D15" s="59" t="s">
        <v>170</v>
      </c>
      <c r="E15" s="59" t="s">
        <v>170</v>
      </c>
      <c r="H15" s="326"/>
      <c r="I15" s="325"/>
      <c r="J15" s="325"/>
      <c r="K15" s="325"/>
      <c r="L15" s="325"/>
      <c r="M15" s="325"/>
      <c r="N15" s="325"/>
      <c r="O15" s="325"/>
      <c r="P15" s="325"/>
      <c r="R15" s="334"/>
      <c r="S15" s="348"/>
      <c r="T15" s="348"/>
      <c r="U15" s="348"/>
      <c r="V15" s="348"/>
      <c r="W15" s="348"/>
      <c r="X15" s="348"/>
      <c r="Y15" s="348"/>
      <c r="Z15" s="348"/>
      <c r="AA15" s="348"/>
      <c r="AB15" s="348"/>
    </row>
    <row r="16" spans="2:28" ht="16.8" customHeight="1" x14ac:dyDescent="0.3">
      <c r="B16" s="63" t="s">
        <v>27</v>
      </c>
      <c r="C16" s="59" t="s">
        <v>170</v>
      </c>
      <c r="D16" s="59" t="s">
        <v>170</v>
      </c>
      <c r="E16" s="59" t="s">
        <v>170</v>
      </c>
      <c r="H16" s="338" t="s">
        <v>23</v>
      </c>
      <c r="I16" s="340" t="s">
        <v>24</v>
      </c>
      <c r="J16" s="341"/>
      <c r="K16" s="341"/>
      <c r="L16" s="341"/>
      <c r="M16" s="341"/>
      <c r="N16" s="341"/>
      <c r="O16" s="341"/>
      <c r="P16" s="341"/>
      <c r="R16" s="334"/>
      <c r="S16" s="348"/>
      <c r="T16" s="348"/>
      <c r="U16" s="348"/>
      <c r="V16" s="348"/>
      <c r="W16" s="348"/>
      <c r="X16" s="348"/>
      <c r="Y16" s="348"/>
      <c r="Z16" s="348"/>
      <c r="AA16" s="348"/>
      <c r="AB16" s="348"/>
    </row>
    <row r="17" spans="2:28" ht="16.8" customHeight="1" x14ac:dyDescent="0.3">
      <c r="B17" s="63" t="s">
        <v>30</v>
      </c>
      <c r="C17" s="59" t="s">
        <v>170</v>
      </c>
      <c r="D17" s="59" t="s">
        <v>170</v>
      </c>
      <c r="E17" s="59" t="s">
        <v>170</v>
      </c>
      <c r="H17" s="338"/>
      <c r="I17" s="342"/>
      <c r="J17" s="343"/>
      <c r="K17" s="343"/>
      <c r="L17" s="343"/>
      <c r="M17" s="343"/>
      <c r="N17" s="343"/>
      <c r="O17" s="343"/>
      <c r="P17" s="343"/>
      <c r="R17" s="334"/>
      <c r="S17" s="349" t="s">
        <v>251</v>
      </c>
      <c r="T17" s="349"/>
      <c r="U17" s="349"/>
      <c r="V17" s="349"/>
      <c r="W17" s="349"/>
      <c r="X17" s="349"/>
      <c r="Y17" s="349"/>
      <c r="Z17" s="349"/>
      <c r="AA17" s="349"/>
      <c r="AB17" s="349"/>
    </row>
    <row r="18" spans="2:28" x14ac:dyDescent="0.3">
      <c r="B18" s="63" t="s">
        <v>31</v>
      </c>
      <c r="C18" s="59" t="s">
        <v>170</v>
      </c>
      <c r="D18" s="59" t="s">
        <v>170</v>
      </c>
      <c r="E18" s="59" t="s">
        <v>170</v>
      </c>
      <c r="H18" s="338"/>
      <c r="I18" s="342"/>
      <c r="J18" s="343"/>
      <c r="K18" s="343"/>
      <c r="L18" s="343"/>
      <c r="M18" s="343"/>
      <c r="N18" s="343"/>
      <c r="O18" s="343"/>
      <c r="P18" s="343"/>
      <c r="R18" s="334"/>
      <c r="S18" s="349"/>
      <c r="T18" s="349"/>
      <c r="U18" s="349"/>
      <c r="V18" s="349"/>
      <c r="W18" s="349"/>
      <c r="X18" s="349"/>
      <c r="Y18" s="349"/>
      <c r="Z18" s="349"/>
      <c r="AA18" s="349"/>
      <c r="AB18" s="349"/>
    </row>
    <row r="19" spans="2:28" x14ac:dyDescent="0.3">
      <c r="B19" s="62" t="s">
        <v>32</v>
      </c>
      <c r="C19" s="58" t="s">
        <v>170</v>
      </c>
      <c r="D19" s="58" t="s">
        <v>170</v>
      </c>
      <c r="E19" s="58" t="s">
        <v>170</v>
      </c>
      <c r="H19" s="338"/>
      <c r="I19" s="342"/>
      <c r="J19" s="343"/>
      <c r="K19" s="343"/>
      <c r="L19" s="343"/>
      <c r="M19" s="343"/>
      <c r="N19" s="343"/>
      <c r="O19" s="343"/>
      <c r="P19" s="343"/>
      <c r="R19" s="334"/>
      <c r="S19" s="349"/>
      <c r="T19" s="349"/>
      <c r="U19" s="349"/>
      <c r="V19" s="349"/>
      <c r="W19" s="349"/>
      <c r="X19" s="349"/>
      <c r="Y19" s="349"/>
      <c r="Z19" s="349"/>
      <c r="AA19" s="349"/>
      <c r="AB19" s="349"/>
    </row>
    <row r="20" spans="2:28" x14ac:dyDescent="0.3">
      <c r="B20" s="62" t="s">
        <v>35</v>
      </c>
      <c r="C20" s="58" t="s">
        <v>170</v>
      </c>
      <c r="D20" s="58" t="s">
        <v>170</v>
      </c>
      <c r="E20" s="58" t="s">
        <v>170</v>
      </c>
      <c r="H20" s="338"/>
      <c r="I20" s="344"/>
      <c r="J20" s="345"/>
      <c r="K20" s="345"/>
      <c r="L20" s="345"/>
      <c r="M20" s="345"/>
      <c r="N20" s="345"/>
      <c r="O20" s="345"/>
      <c r="P20" s="345"/>
      <c r="R20" s="334"/>
      <c r="S20" s="349"/>
      <c r="T20" s="349"/>
      <c r="U20" s="349"/>
      <c r="V20" s="349"/>
      <c r="W20" s="349"/>
      <c r="X20" s="349"/>
      <c r="Y20" s="349"/>
      <c r="Z20" s="349"/>
      <c r="AA20" s="349"/>
      <c r="AB20" s="349"/>
    </row>
    <row r="21" spans="2:28" x14ac:dyDescent="0.3">
      <c r="B21" s="62" t="s">
        <v>36</v>
      </c>
      <c r="C21" s="58" t="s">
        <v>170</v>
      </c>
      <c r="D21" s="58" t="s">
        <v>170</v>
      </c>
      <c r="E21" s="58" t="s">
        <v>170</v>
      </c>
      <c r="H21" s="338"/>
      <c r="I21" s="325" t="s">
        <v>28</v>
      </c>
      <c r="J21" s="325" t="s">
        <v>29</v>
      </c>
      <c r="K21" s="325"/>
      <c r="L21" s="325"/>
      <c r="M21" s="325"/>
      <c r="N21" s="325"/>
      <c r="O21" s="325"/>
      <c r="P21" s="325"/>
      <c r="R21" s="334"/>
      <c r="S21" s="349"/>
      <c r="T21" s="349"/>
      <c r="U21" s="349"/>
      <c r="V21" s="349"/>
      <c r="W21" s="349"/>
      <c r="X21" s="349"/>
      <c r="Y21" s="349"/>
      <c r="Z21" s="349"/>
      <c r="AA21" s="349"/>
      <c r="AB21" s="349"/>
    </row>
    <row r="22" spans="2:28" x14ac:dyDescent="0.3">
      <c r="B22" s="62" t="s">
        <v>37</v>
      </c>
      <c r="C22" s="58" t="s">
        <v>170</v>
      </c>
      <c r="D22" s="58" t="s">
        <v>170</v>
      </c>
      <c r="E22" s="58" t="s">
        <v>170</v>
      </c>
      <c r="H22" s="338"/>
      <c r="I22" s="325"/>
      <c r="J22" s="325"/>
      <c r="K22" s="325"/>
      <c r="L22" s="325"/>
      <c r="M22" s="325"/>
      <c r="N22" s="325"/>
      <c r="O22" s="325"/>
      <c r="P22" s="325"/>
      <c r="R22" s="334"/>
      <c r="S22" s="349"/>
      <c r="T22" s="349"/>
      <c r="U22" s="349"/>
      <c r="V22" s="349"/>
      <c r="W22" s="349"/>
      <c r="X22" s="349"/>
      <c r="Y22" s="349"/>
      <c r="Z22" s="349"/>
      <c r="AA22" s="349"/>
      <c r="AB22" s="349"/>
    </row>
    <row r="23" spans="2:28" x14ac:dyDescent="0.3">
      <c r="B23" s="62" t="s">
        <v>40</v>
      </c>
      <c r="C23" s="58" t="s">
        <v>170</v>
      </c>
      <c r="D23" s="58" t="s">
        <v>170</v>
      </c>
      <c r="E23" s="58" t="s">
        <v>170</v>
      </c>
      <c r="H23" s="338"/>
      <c r="I23" s="325"/>
      <c r="J23" s="325"/>
      <c r="K23" s="325"/>
      <c r="L23" s="325"/>
      <c r="M23" s="325"/>
      <c r="N23" s="325"/>
      <c r="O23" s="325"/>
      <c r="P23" s="325"/>
      <c r="R23" s="334"/>
      <c r="S23" s="349"/>
      <c r="T23" s="349"/>
      <c r="U23" s="349"/>
      <c r="V23" s="349"/>
      <c r="W23" s="349"/>
      <c r="X23" s="349"/>
      <c r="Y23" s="349"/>
      <c r="Z23" s="349"/>
      <c r="AA23" s="349"/>
      <c r="AB23" s="349"/>
    </row>
    <row r="24" spans="2:28" x14ac:dyDescent="0.3">
      <c r="B24" s="62" t="s">
        <v>41</v>
      </c>
      <c r="C24" s="58" t="s">
        <v>170</v>
      </c>
      <c r="D24" s="58" t="s">
        <v>170</v>
      </c>
      <c r="E24" s="58" t="s">
        <v>170</v>
      </c>
      <c r="H24" s="338"/>
      <c r="I24" s="325" t="s">
        <v>33</v>
      </c>
      <c r="J24" s="325" t="s">
        <v>34</v>
      </c>
      <c r="K24" s="325"/>
      <c r="L24" s="325"/>
      <c r="M24" s="325"/>
      <c r="N24" s="325"/>
      <c r="O24" s="325"/>
      <c r="P24" s="325"/>
      <c r="R24" s="334"/>
      <c r="S24" s="349"/>
      <c r="T24" s="349"/>
      <c r="U24" s="349"/>
      <c r="V24" s="349"/>
      <c r="W24" s="349"/>
      <c r="X24" s="349"/>
      <c r="Y24" s="349"/>
      <c r="Z24" s="349"/>
      <c r="AA24" s="349"/>
      <c r="AB24" s="349"/>
    </row>
    <row r="25" spans="2:28" x14ac:dyDescent="0.3">
      <c r="B25" s="62" t="s">
        <v>42</v>
      </c>
      <c r="C25" s="58" t="s">
        <v>170</v>
      </c>
      <c r="D25" s="58" t="s">
        <v>170</v>
      </c>
      <c r="E25" s="58" t="s">
        <v>170</v>
      </c>
      <c r="H25" s="338"/>
      <c r="I25" s="325"/>
      <c r="J25" s="325"/>
      <c r="K25" s="325"/>
      <c r="L25" s="325"/>
      <c r="M25" s="325"/>
      <c r="N25" s="325"/>
      <c r="O25" s="325"/>
      <c r="P25" s="325"/>
    </row>
    <row r="26" spans="2:28" ht="15" customHeight="1" x14ac:dyDescent="0.3">
      <c r="B26" s="63" t="s">
        <v>43</v>
      </c>
      <c r="C26" s="59" t="s">
        <v>170</v>
      </c>
      <c r="D26" s="59" t="s">
        <v>170</v>
      </c>
      <c r="E26" s="59" t="s">
        <v>170</v>
      </c>
      <c r="H26" s="338"/>
      <c r="I26" s="325"/>
      <c r="J26" s="325"/>
      <c r="K26" s="325"/>
      <c r="L26" s="325"/>
      <c r="M26" s="325"/>
      <c r="N26" s="325"/>
      <c r="O26" s="325"/>
      <c r="P26" s="325"/>
    </row>
    <row r="27" spans="2:28" ht="16.2" customHeight="1" x14ac:dyDescent="0.3">
      <c r="B27" s="63" t="s">
        <v>44</v>
      </c>
      <c r="C27" s="59" t="s">
        <v>170</v>
      </c>
      <c r="D27" s="59" t="s">
        <v>170</v>
      </c>
      <c r="E27" s="59" t="s">
        <v>170</v>
      </c>
      <c r="H27" s="338"/>
      <c r="I27" s="325" t="s">
        <v>38</v>
      </c>
      <c r="J27" s="325" t="s">
        <v>39</v>
      </c>
      <c r="K27" s="325"/>
      <c r="L27" s="325"/>
      <c r="M27" s="325"/>
      <c r="N27" s="325"/>
      <c r="O27" s="325"/>
      <c r="P27" s="325"/>
    </row>
    <row r="28" spans="2:28" ht="16.2" customHeight="1" x14ac:dyDescent="0.3">
      <c r="B28" s="63" t="s">
        <v>45</v>
      </c>
      <c r="C28" s="59" t="s">
        <v>170</v>
      </c>
      <c r="D28" s="59" t="s">
        <v>170</v>
      </c>
      <c r="E28" s="59" t="s">
        <v>170</v>
      </c>
      <c r="H28" s="338"/>
      <c r="I28" s="325"/>
      <c r="J28" s="325"/>
      <c r="K28" s="325"/>
      <c r="L28" s="325"/>
      <c r="M28" s="325"/>
      <c r="N28" s="325"/>
      <c r="O28" s="325"/>
      <c r="P28" s="325"/>
    </row>
    <row r="29" spans="2:28" ht="16.2" customHeight="1" x14ac:dyDescent="0.3">
      <c r="B29" s="63" t="s">
        <v>46</v>
      </c>
      <c r="C29" s="59" t="s">
        <v>170</v>
      </c>
      <c r="D29" s="59" t="s">
        <v>170</v>
      </c>
      <c r="E29" s="59" t="s">
        <v>170</v>
      </c>
      <c r="H29" s="338"/>
      <c r="I29" s="325"/>
      <c r="J29" s="325"/>
      <c r="K29" s="325"/>
      <c r="L29" s="325"/>
      <c r="M29" s="325"/>
      <c r="N29" s="325"/>
      <c r="O29" s="325"/>
      <c r="P29" s="325"/>
    </row>
    <row r="30" spans="2:28" ht="16.2" customHeight="1" x14ac:dyDescent="0.3">
      <c r="B30" s="63" t="s">
        <v>47</v>
      </c>
      <c r="C30" s="59" t="s">
        <v>170</v>
      </c>
      <c r="D30" s="59" t="s">
        <v>170</v>
      </c>
      <c r="E30" s="59" t="s">
        <v>170</v>
      </c>
    </row>
    <row r="31" spans="2:28" ht="16.2" customHeight="1" x14ac:dyDescent="0.3">
      <c r="B31" s="62" t="s">
        <v>48</v>
      </c>
      <c r="C31" s="58" t="s">
        <v>170</v>
      </c>
      <c r="D31" s="58" t="s">
        <v>170</v>
      </c>
      <c r="E31" s="58" t="s">
        <v>170</v>
      </c>
      <c r="F31" s="327" t="s">
        <v>349</v>
      </c>
      <c r="G31" s="328"/>
      <c r="H31" s="328"/>
      <c r="I31" s="328"/>
      <c r="J31" s="328"/>
      <c r="K31" s="328"/>
      <c r="L31" s="328"/>
      <c r="M31" s="328"/>
      <c r="N31" s="328"/>
      <c r="O31" s="328"/>
      <c r="P31" s="328"/>
      <c r="Q31" s="328"/>
      <c r="R31" s="329"/>
    </row>
    <row r="32" spans="2:28" ht="16.2" customHeight="1" x14ac:dyDescent="0.3">
      <c r="B32" s="62" t="s">
        <v>49</v>
      </c>
      <c r="C32" s="58" t="s">
        <v>170</v>
      </c>
      <c r="D32" s="58" t="s">
        <v>170</v>
      </c>
      <c r="E32" s="58" t="s">
        <v>170</v>
      </c>
      <c r="F32" s="330"/>
      <c r="G32" s="331"/>
      <c r="H32" s="331"/>
      <c r="I32" s="331"/>
      <c r="J32" s="331"/>
      <c r="K32" s="331"/>
      <c r="L32" s="331"/>
      <c r="M32" s="331"/>
      <c r="N32" s="331"/>
      <c r="O32" s="331"/>
      <c r="P32" s="331"/>
      <c r="Q32" s="331"/>
      <c r="R32" s="332"/>
    </row>
    <row r="33" spans="2:18" ht="16.2" customHeight="1" x14ac:dyDescent="0.3">
      <c r="B33" s="62" t="s">
        <v>218</v>
      </c>
      <c r="C33" s="58" t="s">
        <v>170</v>
      </c>
      <c r="D33" s="58" t="s">
        <v>170</v>
      </c>
      <c r="E33" s="58" t="s">
        <v>170</v>
      </c>
      <c r="F33" s="327" t="s">
        <v>219</v>
      </c>
      <c r="G33" s="328"/>
      <c r="H33" s="328"/>
      <c r="I33" s="328"/>
      <c r="J33" s="328"/>
      <c r="K33" s="328"/>
      <c r="L33" s="328"/>
      <c r="M33" s="328"/>
      <c r="N33" s="328"/>
      <c r="O33" s="328"/>
      <c r="P33" s="328"/>
      <c r="Q33" s="328"/>
      <c r="R33" s="329"/>
    </row>
    <row r="34" spans="2:18" ht="16.2" customHeight="1" x14ac:dyDescent="0.3">
      <c r="B34" s="62" t="s">
        <v>217</v>
      </c>
      <c r="C34" s="58" t="s">
        <v>170</v>
      </c>
      <c r="D34" s="58" t="s">
        <v>170</v>
      </c>
      <c r="E34" s="58" t="s">
        <v>170</v>
      </c>
      <c r="F34" s="330"/>
      <c r="G34" s="331"/>
      <c r="H34" s="331"/>
      <c r="I34" s="331"/>
      <c r="J34" s="331"/>
      <c r="K34" s="331"/>
      <c r="L34" s="331"/>
      <c r="M34" s="331"/>
      <c r="N34" s="331"/>
      <c r="O34" s="331"/>
      <c r="P34" s="331"/>
      <c r="Q34" s="331"/>
      <c r="R34" s="332"/>
    </row>
    <row r="35" spans="2:18" ht="16.2" customHeight="1" x14ac:dyDescent="0.3">
      <c r="B35" s="62" t="s">
        <v>50</v>
      </c>
      <c r="C35" s="58" t="s">
        <v>170</v>
      </c>
      <c r="D35" s="58" t="s">
        <v>170</v>
      </c>
      <c r="E35" s="58" t="s">
        <v>170</v>
      </c>
    </row>
    <row r="36" spans="2:18" ht="16.2" customHeight="1" x14ac:dyDescent="0.3">
      <c r="B36" s="63" t="s">
        <v>51</v>
      </c>
      <c r="C36" s="59" t="s">
        <v>170</v>
      </c>
      <c r="D36" s="59" t="s">
        <v>170</v>
      </c>
      <c r="E36" s="59" t="s">
        <v>170</v>
      </c>
    </row>
    <row r="37" spans="2:18" ht="16.2" customHeight="1" x14ac:dyDescent="0.3">
      <c r="B37" s="63" t="s">
        <v>52</v>
      </c>
      <c r="C37" s="59" t="s">
        <v>170</v>
      </c>
      <c r="D37" s="59" t="s">
        <v>170</v>
      </c>
      <c r="E37" s="59" t="s">
        <v>170</v>
      </c>
    </row>
    <row r="38" spans="2:18" ht="16.2" customHeight="1" x14ac:dyDescent="0.3">
      <c r="B38" s="63" t="s">
        <v>53</v>
      </c>
      <c r="C38" s="59" t="s">
        <v>170</v>
      </c>
      <c r="D38" s="59" t="s">
        <v>170</v>
      </c>
      <c r="E38" s="59" t="s">
        <v>170</v>
      </c>
      <c r="H38" s="60"/>
    </row>
    <row r="39" spans="2:18" ht="16.2" customHeight="1" x14ac:dyDescent="0.3">
      <c r="B39" s="63" t="s">
        <v>54</v>
      </c>
      <c r="C39" s="59" t="s">
        <v>170</v>
      </c>
      <c r="D39" s="59" t="s">
        <v>170</v>
      </c>
      <c r="E39" s="59" t="s">
        <v>170</v>
      </c>
      <c r="H39" s="60"/>
    </row>
    <row r="40" spans="2:18" ht="16.2" customHeight="1" x14ac:dyDescent="0.3">
      <c r="B40" s="62" t="s">
        <v>55</v>
      </c>
      <c r="C40" s="58" t="s">
        <v>170</v>
      </c>
      <c r="D40" s="58" t="s">
        <v>170</v>
      </c>
      <c r="E40" s="58" t="s">
        <v>170</v>
      </c>
      <c r="H40" s="60"/>
    </row>
    <row r="41" spans="2:18" ht="16.2" customHeight="1" x14ac:dyDescent="0.3">
      <c r="B41" s="62" t="s">
        <v>56</v>
      </c>
      <c r="C41" s="58" t="s">
        <v>170</v>
      </c>
      <c r="D41" s="58" t="s">
        <v>170</v>
      </c>
      <c r="E41" s="58" t="s">
        <v>170</v>
      </c>
      <c r="H41" s="60"/>
    </row>
    <row r="42" spans="2:18" ht="16.2" customHeight="1" x14ac:dyDescent="0.3">
      <c r="B42" s="62" t="s">
        <v>57</v>
      </c>
      <c r="C42" s="58" t="s">
        <v>170</v>
      </c>
      <c r="D42" s="58" t="s">
        <v>170</v>
      </c>
      <c r="E42" s="58" t="s">
        <v>170</v>
      </c>
      <c r="H42" s="60"/>
    </row>
    <row r="43" spans="2:18" ht="16.2" customHeight="1" x14ac:dyDescent="0.3">
      <c r="B43" s="62" t="s">
        <v>58</v>
      </c>
      <c r="C43" s="58" t="s">
        <v>170</v>
      </c>
      <c r="D43" s="58" t="s">
        <v>170</v>
      </c>
      <c r="E43" s="58" t="s">
        <v>170</v>
      </c>
      <c r="H43" s="60"/>
    </row>
    <row r="44" spans="2:18" ht="16.2" customHeight="1" x14ac:dyDescent="0.3">
      <c r="B44" s="62" t="s">
        <v>59</v>
      </c>
      <c r="C44" s="58" t="s">
        <v>170</v>
      </c>
      <c r="D44" s="58" t="s">
        <v>170</v>
      </c>
      <c r="E44" s="58" t="s">
        <v>170</v>
      </c>
      <c r="H44" s="60"/>
    </row>
    <row r="45" spans="2:18" ht="16.2" customHeight="1" x14ac:dyDescent="0.3">
      <c r="B45" s="62" t="s">
        <v>60</v>
      </c>
      <c r="C45" s="58" t="s">
        <v>170</v>
      </c>
      <c r="D45" s="58" t="s">
        <v>170</v>
      </c>
      <c r="E45" s="58" t="s">
        <v>170</v>
      </c>
      <c r="H45" s="60"/>
    </row>
    <row r="46" spans="2:18" ht="16.2" customHeight="1" x14ac:dyDescent="0.3">
      <c r="B46" s="62" t="s">
        <v>61</v>
      </c>
      <c r="C46" s="58" t="s">
        <v>170</v>
      </c>
      <c r="D46" s="58" t="s">
        <v>170</v>
      </c>
      <c r="E46" s="58" t="s">
        <v>170</v>
      </c>
      <c r="H46" s="60"/>
    </row>
    <row r="47" spans="2:18" x14ac:dyDescent="0.3">
      <c r="B47" s="62" t="s">
        <v>62</v>
      </c>
      <c r="C47" s="58" t="s">
        <v>170</v>
      </c>
      <c r="D47" s="58" t="s">
        <v>170</v>
      </c>
      <c r="E47" s="58" t="s">
        <v>170</v>
      </c>
      <c r="H47" s="60"/>
    </row>
    <row r="48" spans="2:18" ht="14.4" customHeight="1" x14ac:dyDescent="0.3">
      <c r="B48" s="63" t="s">
        <v>204</v>
      </c>
      <c r="C48" s="59" t="s">
        <v>170</v>
      </c>
      <c r="D48" s="59" t="s">
        <v>170</v>
      </c>
      <c r="E48" s="59" t="s">
        <v>170</v>
      </c>
      <c r="F48" s="316" t="s">
        <v>220</v>
      </c>
      <c r="G48" s="317"/>
      <c r="H48" s="317"/>
      <c r="I48" s="317"/>
      <c r="J48" s="318"/>
    </row>
    <row r="49" spans="2:10" x14ac:dyDescent="0.3">
      <c r="B49" s="63" t="s">
        <v>205</v>
      </c>
      <c r="C49" s="59" t="s">
        <v>170</v>
      </c>
      <c r="D49" s="59" t="s">
        <v>170</v>
      </c>
      <c r="E49" s="59" t="s">
        <v>170</v>
      </c>
      <c r="F49" s="319"/>
      <c r="G49" s="320"/>
      <c r="H49" s="320"/>
      <c r="I49" s="320"/>
      <c r="J49" s="321"/>
    </row>
    <row r="50" spans="2:10" x14ac:dyDescent="0.3">
      <c r="B50" s="63" t="s">
        <v>206</v>
      </c>
      <c r="C50" s="59" t="s">
        <v>170</v>
      </c>
      <c r="D50" s="59" t="s">
        <v>170</v>
      </c>
      <c r="E50" s="59" t="s">
        <v>170</v>
      </c>
      <c r="F50" s="319"/>
      <c r="G50" s="320"/>
      <c r="H50" s="320"/>
      <c r="I50" s="320"/>
      <c r="J50" s="321"/>
    </row>
    <row r="51" spans="2:10" x14ac:dyDescent="0.3">
      <c r="B51" s="63" t="s">
        <v>207</v>
      </c>
      <c r="C51" s="59" t="s">
        <v>170</v>
      </c>
      <c r="D51" s="59" t="s">
        <v>170</v>
      </c>
      <c r="E51" s="59" t="s">
        <v>170</v>
      </c>
      <c r="F51" s="319"/>
      <c r="G51" s="320"/>
      <c r="H51" s="320"/>
      <c r="I51" s="320"/>
      <c r="J51" s="321"/>
    </row>
    <row r="52" spans="2:10" x14ac:dyDescent="0.3">
      <c r="B52" s="63" t="s">
        <v>208</v>
      </c>
      <c r="C52" s="59" t="s">
        <v>170</v>
      </c>
      <c r="D52" s="59" t="s">
        <v>170</v>
      </c>
      <c r="E52" s="59" t="s">
        <v>170</v>
      </c>
      <c r="F52" s="319"/>
      <c r="G52" s="320"/>
      <c r="H52" s="320"/>
      <c r="I52" s="320"/>
      <c r="J52" s="321"/>
    </row>
    <row r="53" spans="2:10" x14ac:dyDescent="0.3">
      <c r="B53" s="63" t="s">
        <v>209</v>
      </c>
      <c r="C53" s="59" t="s">
        <v>170</v>
      </c>
      <c r="D53" s="59" t="s">
        <v>170</v>
      </c>
      <c r="E53" s="59" t="s">
        <v>170</v>
      </c>
      <c r="F53" s="319"/>
      <c r="G53" s="320"/>
      <c r="H53" s="320"/>
      <c r="I53" s="320"/>
      <c r="J53" s="321"/>
    </row>
    <row r="54" spans="2:10" x14ac:dyDescent="0.3">
      <c r="B54" s="63" t="s">
        <v>210</v>
      </c>
      <c r="C54" s="59" t="s">
        <v>170</v>
      </c>
      <c r="D54" s="59" t="s">
        <v>170</v>
      </c>
      <c r="E54" s="59" t="s">
        <v>170</v>
      </c>
      <c r="F54" s="319"/>
      <c r="G54" s="320"/>
      <c r="H54" s="320"/>
      <c r="I54" s="320"/>
      <c r="J54" s="321"/>
    </row>
    <row r="55" spans="2:10" x14ac:dyDescent="0.3">
      <c r="B55" s="63" t="s">
        <v>211</v>
      </c>
      <c r="C55" s="59" t="s">
        <v>170</v>
      </c>
      <c r="D55" s="59" t="s">
        <v>170</v>
      </c>
      <c r="E55" s="59" t="s">
        <v>170</v>
      </c>
      <c r="F55" s="319"/>
      <c r="G55" s="320"/>
      <c r="H55" s="320"/>
      <c r="I55" s="320"/>
      <c r="J55" s="321"/>
    </row>
    <row r="56" spans="2:10" x14ac:dyDescent="0.3">
      <c r="B56" s="63" t="s">
        <v>212</v>
      </c>
      <c r="C56" s="59" t="s">
        <v>170</v>
      </c>
      <c r="D56" s="59" t="s">
        <v>170</v>
      </c>
      <c r="E56" s="59" t="s">
        <v>170</v>
      </c>
      <c r="F56" s="319"/>
      <c r="G56" s="320"/>
      <c r="H56" s="320"/>
      <c r="I56" s="320"/>
      <c r="J56" s="321"/>
    </row>
    <row r="57" spans="2:10" x14ac:dyDescent="0.3">
      <c r="B57" s="63" t="s">
        <v>213</v>
      </c>
      <c r="C57" s="59" t="s">
        <v>170</v>
      </c>
      <c r="D57" s="59" t="s">
        <v>170</v>
      </c>
      <c r="E57" s="59" t="s">
        <v>170</v>
      </c>
      <c r="F57" s="319"/>
      <c r="G57" s="320"/>
      <c r="H57" s="320"/>
      <c r="I57" s="320"/>
      <c r="J57" s="321"/>
    </row>
    <row r="58" spans="2:10" x14ac:dyDescent="0.3">
      <c r="B58" s="63" t="s">
        <v>214</v>
      </c>
      <c r="C58" s="59" t="s">
        <v>170</v>
      </c>
      <c r="D58" s="59" t="s">
        <v>170</v>
      </c>
      <c r="E58" s="59" t="s">
        <v>170</v>
      </c>
      <c r="F58" s="319"/>
      <c r="G58" s="320"/>
      <c r="H58" s="320"/>
      <c r="I58" s="320"/>
      <c r="J58" s="321"/>
    </row>
    <row r="59" spans="2:10" x14ac:dyDescent="0.3">
      <c r="B59" s="63" t="s">
        <v>215</v>
      </c>
      <c r="C59" s="59" t="s">
        <v>170</v>
      </c>
      <c r="D59" s="59" t="s">
        <v>170</v>
      </c>
      <c r="E59" s="59" t="s">
        <v>170</v>
      </c>
      <c r="F59" s="319"/>
      <c r="G59" s="320"/>
      <c r="H59" s="320"/>
      <c r="I59" s="320"/>
      <c r="J59" s="321"/>
    </row>
    <row r="60" spans="2:10" x14ac:dyDescent="0.3">
      <c r="B60" s="63" t="s">
        <v>216</v>
      </c>
      <c r="C60" s="59" t="s">
        <v>170</v>
      </c>
      <c r="D60" s="59" t="s">
        <v>170</v>
      </c>
      <c r="E60" s="59" t="s">
        <v>170</v>
      </c>
      <c r="F60" s="322"/>
      <c r="G60" s="323"/>
      <c r="H60" s="323"/>
      <c r="I60" s="323"/>
      <c r="J60" s="324"/>
    </row>
    <row r="61" spans="2:10" x14ac:dyDescent="0.3">
      <c r="B61" s="62" t="s">
        <v>63</v>
      </c>
      <c r="C61" s="58" t="s">
        <v>170</v>
      </c>
      <c r="D61" s="58" t="s">
        <v>170</v>
      </c>
      <c r="E61" s="58" t="s">
        <v>170</v>
      </c>
    </row>
    <row r="62" spans="2:10" x14ac:dyDescent="0.3">
      <c r="B62" s="62" t="s">
        <v>64</v>
      </c>
      <c r="C62" s="58" t="s">
        <v>170</v>
      </c>
      <c r="D62" s="58" t="s">
        <v>170</v>
      </c>
      <c r="E62" s="58" t="s">
        <v>170</v>
      </c>
    </row>
    <row r="63" spans="2:10" x14ac:dyDescent="0.3">
      <c r="B63" s="62" t="s">
        <v>65</v>
      </c>
      <c r="C63" s="58" t="s">
        <v>170</v>
      </c>
      <c r="D63" s="58" t="s">
        <v>170</v>
      </c>
      <c r="E63" s="58" t="s">
        <v>170</v>
      </c>
    </row>
    <row r="64" spans="2:10" x14ac:dyDescent="0.3">
      <c r="B64" s="62" t="s">
        <v>66</v>
      </c>
      <c r="C64" s="58" t="s">
        <v>170</v>
      </c>
      <c r="D64" s="58" t="s">
        <v>170</v>
      </c>
      <c r="E64" s="58" t="s">
        <v>170</v>
      </c>
    </row>
    <row r="65" spans="2:5" x14ac:dyDescent="0.3">
      <c r="B65" s="62" t="s">
        <v>67</v>
      </c>
      <c r="C65" s="58" t="s">
        <v>170</v>
      </c>
      <c r="D65" s="58" t="s">
        <v>170</v>
      </c>
      <c r="E65" s="58" t="s">
        <v>170</v>
      </c>
    </row>
    <row r="66" spans="2:5" x14ac:dyDescent="0.3">
      <c r="B66" s="62" t="s">
        <v>68</v>
      </c>
      <c r="C66" s="58" t="s">
        <v>170</v>
      </c>
      <c r="D66" s="58" t="s">
        <v>170</v>
      </c>
      <c r="E66" s="58" t="s">
        <v>170</v>
      </c>
    </row>
    <row r="67" spans="2:5" ht="31.2" x14ac:dyDescent="0.3">
      <c r="B67" s="62" t="s">
        <v>161</v>
      </c>
      <c r="C67" s="58" t="s">
        <v>170</v>
      </c>
      <c r="D67" s="58" t="s">
        <v>170</v>
      </c>
      <c r="E67" s="58" t="s">
        <v>170</v>
      </c>
    </row>
    <row r="68" spans="2:5" x14ac:dyDescent="0.3">
      <c r="B68" s="63" t="s">
        <v>69</v>
      </c>
      <c r="C68" s="59" t="s">
        <v>170</v>
      </c>
      <c r="D68" s="59" t="s">
        <v>170</v>
      </c>
      <c r="E68" s="59" t="s">
        <v>170</v>
      </c>
    </row>
    <row r="69" spans="2:5" x14ac:dyDescent="0.3">
      <c r="B69" s="63" t="s">
        <v>160</v>
      </c>
      <c r="C69" s="59" t="s">
        <v>170</v>
      </c>
      <c r="D69" s="59" t="s">
        <v>170</v>
      </c>
      <c r="E69" s="59" t="s">
        <v>170</v>
      </c>
    </row>
    <row r="70" spans="2:5" x14ac:dyDescent="0.3">
      <c r="B70" s="63" t="s">
        <v>70</v>
      </c>
      <c r="C70" s="59" t="s">
        <v>170</v>
      </c>
      <c r="D70" s="59" t="s">
        <v>170</v>
      </c>
      <c r="E70" s="59" t="s">
        <v>170</v>
      </c>
    </row>
    <row r="71" spans="2:5" x14ac:dyDescent="0.3">
      <c r="B71" s="63" t="s">
        <v>71</v>
      </c>
      <c r="C71" s="59" t="s">
        <v>170</v>
      </c>
      <c r="D71" s="59" t="s">
        <v>170</v>
      </c>
      <c r="E71" s="59" t="s">
        <v>170</v>
      </c>
    </row>
    <row r="72" spans="2:5" x14ac:dyDescent="0.3">
      <c r="B72" s="63" t="s">
        <v>72</v>
      </c>
      <c r="C72" s="59" t="s">
        <v>170</v>
      </c>
      <c r="D72" s="59" t="s">
        <v>170</v>
      </c>
      <c r="E72" s="59" t="s">
        <v>170</v>
      </c>
    </row>
    <row r="73" spans="2:5" x14ac:dyDescent="0.3">
      <c r="B73" s="63" t="s">
        <v>73</v>
      </c>
      <c r="C73" s="59" t="s">
        <v>170</v>
      </c>
      <c r="D73" s="59" t="s">
        <v>170</v>
      </c>
      <c r="E73" s="59" t="s">
        <v>170</v>
      </c>
    </row>
    <row r="74" spans="2:5" x14ac:dyDescent="0.3">
      <c r="B74" s="63" t="s">
        <v>74</v>
      </c>
      <c r="C74" s="59" t="s">
        <v>170</v>
      </c>
      <c r="D74" s="59" t="s">
        <v>170</v>
      </c>
      <c r="E74" s="59" t="s">
        <v>170</v>
      </c>
    </row>
    <row r="75" spans="2:5" x14ac:dyDescent="0.3">
      <c r="B75" s="63" t="s">
        <v>75</v>
      </c>
      <c r="C75" s="59" t="s">
        <v>170</v>
      </c>
      <c r="D75" s="59" t="s">
        <v>170</v>
      </c>
      <c r="E75" s="59" t="s">
        <v>170</v>
      </c>
    </row>
    <row r="76" spans="2:5" x14ac:dyDescent="0.3">
      <c r="B76" s="63" t="s">
        <v>76</v>
      </c>
      <c r="C76" s="59" t="s">
        <v>170</v>
      </c>
      <c r="D76" s="59" t="s">
        <v>170</v>
      </c>
      <c r="E76" s="59" t="s">
        <v>170</v>
      </c>
    </row>
    <row r="77" spans="2:5" x14ac:dyDescent="0.3">
      <c r="B77" s="63" t="s">
        <v>77</v>
      </c>
      <c r="C77" s="59" t="s">
        <v>170</v>
      </c>
      <c r="D77" s="59" t="s">
        <v>170</v>
      </c>
      <c r="E77" s="59" t="s">
        <v>170</v>
      </c>
    </row>
    <row r="78" spans="2:5" x14ac:dyDescent="0.3">
      <c r="B78" s="63" t="s">
        <v>78</v>
      </c>
      <c r="C78" s="59" t="s">
        <v>170</v>
      </c>
      <c r="D78" s="59" t="s">
        <v>170</v>
      </c>
      <c r="E78" s="59" t="s">
        <v>170</v>
      </c>
    </row>
    <row r="79" spans="2:5" x14ac:dyDescent="0.3">
      <c r="B79" s="63" t="s">
        <v>79</v>
      </c>
      <c r="C79" s="59" t="s">
        <v>170</v>
      </c>
      <c r="D79" s="59" t="s">
        <v>170</v>
      </c>
      <c r="E79" s="59" t="s">
        <v>170</v>
      </c>
    </row>
    <row r="80" spans="2:5" x14ac:dyDescent="0.3">
      <c r="B80" s="62" t="s">
        <v>80</v>
      </c>
      <c r="C80" s="58" t="s">
        <v>170</v>
      </c>
      <c r="D80" s="58" t="s">
        <v>170</v>
      </c>
      <c r="E80" s="58" t="s">
        <v>170</v>
      </c>
    </row>
    <row r="81" spans="2:12" ht="31.2" x14ac:dyDescent="0.3">
      <c r="B81" s="62" t="s">
        <v>350</v>
      </c>
      <c r="C81" s="58" t="s">
        <v>170</v>
      </c>
      <c r="D81" s="58" t="s">
        <v>170</v>
      </c>
      <c r="E81" s="58" t="s">
        <v>170</v>
      </c>
    </row>
    <row r="82" spans="2:12" ht="14.4" customHeight="1" x14ac:dyDescent="0.3">
      <c r="B82" s="62" t="s">
        <v>81</v>
      </c>
      <c r="C82" s="58" t="s">
        <v>170</v>
      </c>
      <c r="D82" s="58" t="s">
        <v>170</v>
      </c>
      <c r="E82" s="58" t="s">
        <v>170</v>
      </c>
      <c r="F82" s="310" t="s">
        <v>221</v>
      </c>
      <c r="G82" s="311"/>
      <c r="H82" s="311"/>
      <c r="I82" s="311"/>
      <c r="J82" s="311"/>
      <c r="K82" s="311"/>
      <c r="L82" s="312"/>
    </row>
    <row r="83" spans="2:12" x14ac:dyDescent="0.3">
      <c r="B83" s="62" t="s">
        <v>82</v>
      </c>
      <c r="C83" s="58" t="s">
        <v>170</v>
      </c>
      <c r="D83" s="58" t="s">
        <v>170</v>
      </c>
      <c r="E83" s="58" t="s">
        <v>170</v>
      </c>
      <c r="F83" s="313"/>
      <c r="G83" s="314"/>
      <c r="H83" s="314"/>
      <c r="I83" s="314"/>
      <c r="J83" s="314"/>
      <c r="K83" s="314"/>
      <c r="L83" s="315"/>
    </row>
    <row r="84" spans="2:12" x14ac:dyDescent="0.3">
      <c r="B84" s="62" t="s">
        <v>83</v>
      </c>
      <c r="C84" s="58" t="s">
        <v>170</v>
      </c>
      <c r="D84" s="58" t="s">
        <v>170</v>
      </c>
      <c r="E84" s="58" t="s">
        <v>170</v>
      </c>
    </row>
    <row r="85" spans="2:12" x14ac:dyDescent="0.3">
      <c r="B85" s="62" t="s">
        <v>84</v>
      </c>
      <c r="C85" s="58" t="s">
        <v>170</v>
      </c>
      <c r="D85" s="58" t="s">
        <v>170</v>
      </c>
      <c r="E85" s="58" t="s">
        <v>170</v>
      </c>
    </row>
    <row r="86" spans="2:12" x14ac:dyDescent="0.3">
      <c r="B86" s="62" t="s">
        <v>85</v>
      </c>
      <c r="C86" s="58" t="s">
        <v>170</v>
      </c>
      <c r="D86" s="58" t="s">
        <v>170</v>
      </c>
      <c r="E86" s="58" t="s">
        <v>170</v>
      </c>
    </row>
    <row r="87" spans="2:12" x14ac:dyDescent="0.3">
      <c r="B87" s="62" t="s">
        <v>86</v>
      </c>
      <c r="C87" s="58" t="s">
        <v>170</v>
      </c>
      <c r="D87" s="58" t="s">
        <v>170</v>
      </c>
      <c r="E87" s="58" t="s">
        <v>170</v>
      </c>
    </row>
    <row r="88" spans="2:12" x14ac:dyDescent="0.3">
      <c r="B88" s="63" t="s">
        <v>87</v>
      </c>
      <c r="C88" s="59" t="s">
        <v>170</v>
      </c>
      <c r="D88" s="59" t="s">
        <v>170</v>
      </c>
      <c r="E88" s="59" t="s">
        <v>170</v>
      </c>
    </row>
    <row r="89" spans="2:12" x14ac:dyDescent="0.3">
      <c r="B89" s="63" t="s">
        <v>88</v>
      </c>
      <c r="C89" s="59" t="s">
        <v>170</v>
      </c>
      <c r="D89" s="59" t="s">
        <v>170</v>
      </c>
      <c r="E89" s="59" t="s">
        <v>170</v>
      </c>
    </row>
    <row r="90" spans="2:12" x14ac:dyDescent="0.3">
      <c r="B90" s="63" t="s">
        <v>88</v>
      </c>
      <c r="C90" s="59" t="s">
        <v>170</v>
      </c>
      <c r="D90" s="59" t="s">
        <v>170</v>
      </c>
      <c r="E90" s="59" t="s">
        <v>170</v>
      </c>
    </row>
    <row r="91" spans="2:12" x14ac:dyDescent="0.3">
      <c r="B91" s="63" t="s">
        <v>88</v>
      </c>
      <c r="C91" s="59" t="s">
        <v>170</v>
      </c>
      <c r="D91" s="59" t="s">
        <v>170</v>
      </c>
      <c r="E91" s="59" t="s">
        <v>170</v>
      </c>
    </row>
    <row r="92" spans="2:12" x14ac:dyDescent="0.3">
      <c r="B92" s="63" t="s">
        <v>88</v>
      </c>
      <c r="C92" s="59" t="s">
        <v>170</v>
      </c>
      <c r="D92" s="59" t="s">
        <v>170</v>
      </c>
      <c r="E92" s="59" t="s">
        <v>170</v>
      </c>
    </row>
    <row r="93" spans="2:12" x14ac:dyDescent="0.3">
      <c r="B93" s="63" t="s">
        <v>88</v>
      </c>
      <c r="C93" s="59" t="s">
        <v>170</v>
      </c>
      <c r="D93" s="59" t="s">
        <v>170</v>
      </c>
      <c r="E93" s="59" t="s">
        <v>170</v>
      </c>
    </row>
    <row r="98" spans="3:3" x14ac:dyDescent="0.3">
      <c r="C98" s="61"/>
    </row>
  </sheetData>
  <mergeCells count="29">
    <mergeCell ref="R1:S1"/>
    <mergeCell ref="I24:I26"/>
    <mergeCell ref="J24:P26"/>
    <mergeCell ref="I27:I29"/>
    <mergeCell ref="J27:P29"/>
    <mergeCell ref="I16:P20"/>
    <mergeCell ref="S6:AB12"/>
    <mergeCell ref="S2:AB5"/>
    <mergeCell ref="S13:AB16"/>
    <mergeCell ref="S17:AB24"/>
    <mergeCell ref="B1:D1"/>
    <mergeCell ref="H1:I1"/>
    <mergeCell ref="I3:P4"/>
    <mergeCell ref="I21:I23"/>
    <mergeCell ref="J21:P23"/>
    <mergeCell ref="H16:H29"/>
    <mergeCell ref="F82:L83"/>
    <mergeCell ref="F48:J60"/>
    <mergeCell ref="J5:P8"/>
    <mergeCell ref="I5:I8"/>
    <mergeCell ref="J9:P13"/>
    <mergeCell ref="I9:I13"/>
    <mergeCell ref="I14:I15"/>
    <mergeCell ref="J14:P15"/>
    <mergeCell ref="H3:H15"/>
    <mergeCell ref="F33:R34"/>
    <mergeCell ref="F31:R32"/>
    <mergeCell ref="R2:R12"/>
    <mergeCell ref="R13:R24"/>
  </mergeCells>
  <dataValidations count="3">
    <dataValidation type="list" allowBlank="1" showInputMessage="1" showErrorMessage="1" sqref="C4:C93" xr:uid="{EBAFE572-A650-4F2C-9957-75D81A4C36EC}">
      <formula1>"Seleccione,Sí,No"</formula1>
    </dataValidation>
    <dataValidation type="list" allowBlank="1" showInputMessage="1" showErrorMessage="1" sqref="D4:D93" xr:uid="{83DD895A-B106-4E6A-AB5D-350376A15A1F}">
      <formula1>"Seleccione,Costo de inversión,Costo de operación:Ambos costos"</formula1>
    </dataValidation>
    <dataValidation type="list" allowBlank="1" showInputMessage="1" showErrorMessage="1" sqref="E4:E93" xr:uid="{1A097E84-CF23-429C-9F6A-96447DE3ED50}">
      <formula1>"Seleccione,Costo Directo,Costo Indirecto"</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DBFA0-6A97-41B0-8131-35F4B7EEAEA4}">
  <dimension ref="B1:K15"/>
  <sheetViews>
    <sheetView showGridLines="0" zoomScale="70" zoomScaleNormal="70" workbookViewId="0">
      <pane ySplit="5" topLeftCell="A6" activePane="bottomLeft" state="frozenSplit"/>
      <selection activeCell="B20" sqref="B20:D20"/>
      <selection pane="bottomLeft" activeCell="A6" sqref="A6"/>
    </sheetView>
  </sheetViews>
  <sheetFormatPr baseColWidth="10" defaultRowHeight="34.200000000000003" customHeight="1" x14ac:dyDescent="0.3"/>
  <cols>
    <col min="1" max="1" width="3.77734375" style="300" customWidth="1"/>
    <col min="2" max="2" width="29" style="300" customWidth="1"/>
    <col min="3" max="3" width="15.77734375" style="300" customWidth="1"/>
    <col min="4" max="6" width="29" style="300" customWidth="1"/>
    <col min="7" max="7" width="24.88671875" style="300" customWidth="1"/>
    <col min="8" max="8" width="19.6640625" style="300" customWidth="1"/>
    <col min="9" max="9" width="34" style="300" customWidth="1"/>
    <col min="10" max="10" width="26.44140625" style="300" customWidth="1"/>
    <col min="11" max="13" width="29" style="300" customWidth="1"/>
    <col min="14" max="258" width="8.88671875" style="300" customWidth="1"/>
    <col min="259" max="16384" width="11.5546875" style="300"/>
  </cols>
  <sheetData>
    <row r="1" spans="2:11" s="140" customFormat="1" ht="15.6" x14ac:dyDescent="0.3">
      <c r="B1" s="294" t="s">
        <v>228</v>
      </c>
      <c r="D1" s="295"/>
      <c r="E1" s="295"/>
      <c r="F1" s="295"/>
      <c r="G1" s="295"/>
      <c r="H1" s="295"/>
    </row>
    <row r="2" spans="2:11" s="140" customFormat="1" ht="15.6" x14ac:dyDescent="0.3"/>
    <row r="3" spans="2:11" s="297" customFormat="1" ht="15.6" x14ac:dyDescent="0.3">
      <c r="B3" s="296" t="str">
        <f>+'3. Costos del proyecto'!B3</f>
        <v>Proyecto: Código: xxxxxxxxxxxx. Nombre:   xxxxxxxxxxx</v>
      </c>
      <c r="D3" s="296"/>
      <c r="E3" s="296"/>
      <c r="F3" s="296"/>
      <c r="G3" s="296"/>
      <c r="H3" s="296"/>
    </row>
    <row r="4" spans="2:11" s="299" customFormat="1" ht="15.6" x14ac:dyDescent="0.3">
      <c r="B4" s="298" t="s">
        <v>1</v>
      </c>
      <c r="D4" s="298"/>
      <c r="E4" s="298"/>
      <c r="F4" s="298"/>
      <c r="G4" s="298"/>
      <c r="H4" s="298"/>
    </row>
    <row r="5" spans="2:11" s="140" customFormat="1" ht="15.6" x14ac:dyDescent="0.3"/>
    <row r="6" spans="2:11" ht="31.2" x14ac:dyDescent="0.3">
      <c r="B6" s="131" t="s">
        <v>408</v>
      </c>
      <c r="C6" s="130" t="s">
        <v>447</v>
      </c>
      <c r="D6" s="129" t="s">
        <v>409</v>
      </c>
      <c r="E6" s="129" t="s">
        <v>418</v>
      </c>
      <c r="F6" s="129" t="s">
        <v>410</v>
      </c>
      <c r="G6" s="129" t="s">
        <v>513</v>
      </c>
      <c r="H6" s="129" t="s">
        <v>452</v>
      </c>
      <c r="I6" s="129" t="s">
        <v>448</v>
      </c>
      <c r="J6" s="129" t="s">
        <v>451</v>
      </c>
      <c r="K6" s="129" t="s">
        <v>449</v>
      </c>
    </row>
    <row r="7" spans="2:11" s="304" customFormat="1" ht="34.200000000000003" customHeight="1" x14ac:dyDescent="0.3">
      <c r="B7" s="301"/>
      <c r="C7" s="302"/>
      <c r="D7" s="303"/>
      <c r="E7" s="303" t="s">
        <v>450</v>
      </c>
      <c r="F7" s="303" t="s">
        <v>450</v>
      </c>
      <c r="G7" s="305">
        <f>IF(AND(E7=A!$B$15,F7=A!$F$15),A!$L$16,IF(AND(E7=A!$B$15,F7=A!$F$16),A!$N$16,IF(AND(E7=A!$B$15,F7=A!$F$17),A!$P$16,IF(AND(E7=A!$B$15,F7=A!$F$18),A!$R$16,IF(AND(E7=A!$B$15,F7=A!$F$19),A!$T$16,IF(AND(E7=A!$B$16,F7=A!$F$15),A!$L$17,IF(AND(E7=A!$B$16,F7=A!$F$16),A!$N$17,IF(AND(E7=A!$B$16,F7=A!$F$17),A!$P$17,IF(AND(E7=A!$B$16,F7=A!$F$18),A!$R$17,IF(AND(E7=A!$B$16,F7=A!$F$19),A!$T$17,IF(AND(E7=A!$B$17,F7=A!$F$15),A!$L$18,IF(AND(E7=A!$B$17,F7=A!$F$16),A!$N$18,IF(AND(E7=A!$B$17,F7=A!$F$17),A!$P$18,IF(AND(E7=A!$B$17,F7=A!$F$18),A!$R$18,IF(AND(E7=A!$B$17,F7=A!$F$19),A!$T$18,IF(AND(E7=A!$B$18,F7=A!$F$15),A!$L$19,IF(AND(E7=A!$B$18,F7=A!$F$16),A!$N$19,IF(AND(E7=A!$B$18,F7=A!$F$17),A!$P$19,IF(AND(E7=A!$B$18,F7=A!$F$18),A!$R$19,IF(AND(E7=A!$B$18,F7=A!$F$19),A!$T$19,IF(AND(E7=A!$B$19,F7=A!$F$15),A!$L$20,IF(AND(E7=A!$B$19,F7=A!$F$16),A!$N$20,IF(AND(E7=A!$B$19,F7=A!$F$17),A!$P$20,IF(AND(E7=A!$B$19,F7=A!$F$18),A!$R$20,IF(AND(E7=A!$B$19,F7=A!$F$19),A!$T$20,)))))))))))))))))))))))))</f>
        <v>0</v>
      </c>
      <c r="H7" s="303" t="s">
        <v>460</v>
      </c>
      <c r="I7" s="303"/>
      <c r="J7" s="303" t="s">
        <v>450</v>
      </c>
      <c r="K7" s="303"/>
    </row>
    <row r="8" spans="2:11" s="304" customFormat="1" ht="34.200000000000003" customHeight="1" x14ac:dyDescent="0.3">
      <c r="B8" s="301"/>
      <c r="C8" s="302"/>
      <c r="D8" s="303"/>
      <c r="E8" s="303" t="s">
        <v>450</v>
      </c>
      <c r="F8" s="303" t="s">
        <v>450</v>
      </c>
      <c r="G8" s="305">
        <f>IF(AND(E8=A!$B$15,F8=A!$F$15),A!$L$16,IF(AND(E8=A!$B$15,F8=A!$F$16),A!$N$16,IF(AND(E8=A!$B$15,F8=A!$F$17),A!$P$16,IF(AND(E8=A!$B$15,F8=A!$F$18),A!$R$16,IF(AND(E8=A!$B$15,F8=A!$F$19),A!$T$16,IF(AND(E8=A!$B$16,F8=A!$F$15),A!$L$17,IF(AND(E8=A!$B$16,F8=A!$F$16),A!$N$17,IF(AND(E8=A!$B$16,F8=A!$F$17),A!$P$17,IF(AND(E8=A!$B$16,F8=A!$F$18),A!$R$17,IF(AND(E8=A!$B$16,F8=A!$F$19),A!$T$17,IF(AND(E8=A!$B$17,F8=A!$F$15),A!$L$18,IF(AND(E8=A!$B$17,F8=A!$F$16),A!$N$18,IF(AND(E8=A!$B$17,F8=A!$F$17),A!$P$18,IF(AND(E8=A!$B$17,F8=A!$F$18),A!$R$18,IF(AND(E8=A!$B$17,F8=A!$F$19),A!$T$18,IF(AND(E8=A!$B$18,F8=A!$F$15),A!$L$19,IF(AND(E8=A!$B$18,F8=A!$F$16),A!$N$19,IF(AND(E8=A!$B$18,F8=A!$F$17),A!$P$19,IF(AND(E8=A!$B$18,F8=A!$F$18),A!$R$19,IF(AND(E8=A!$B$18,F8=A!$F$19),A!$T$19,IF(AND(E8=A!$B$19,F8=A!$F$15),A!$L$20,IF(AND(E8=A!$B$19,F8=A!$F$16),A!$N$20,IF(AND(E8=A!$B$19,F8=A!$F$17),A!$P$20,IF(AND(E8=A!$B$19,F8=A!$F$18),A!$R$20,IF(AND(E8=A!$B$19,F8=A!$F$19),A!$T$20,)))))))))))))))))))))))))</f>
        <v>0</v>
      </c>
      <c r="H8" s="303" t="s">
        <v>450</v>
      </c>
      <c r="I8" s="303"/>
      <c r="J8" s="303" t="s">
        <v>450</v>
      </c>
      <c r="K8" s="303"/>
    </row>
    <row r="9" spans="2:11" s="304" customFormat="1" ht="34.200000000000003" customHeight="1" x14ac:dyDescent="0.3">
      <c r="B9" s="301"/>
      <c r="C9" s="302"/>
      <c r="D9" s="303"/>
      <c r="E9" s="303" t="s">
        <v>450</v>
      </c>
      <c r="F9" s="303" t="s">
        <v>450</v>
      </c>
      <c r="G9" s="305">
        <f>IF(AND(E9=A!$B$15,F9=A!$F$15),A!$L$16,IF(AND(E9=A!$B$15,F9=A!$F$16),A!$N$16,IF(AND(E9=A!$B$15,F9=A!$F$17),A!$P$16,IF(AND(E9=A!$B$15,F9=A!$F$18),A!$R$16,IF(AND(E9=A!$B$15,F9=A!$F$19),A!$T$16,IF(AND(E9=A!$B$16,F9=A!$F$15),A!$L$17,IF(AND(E9=A!$B$16,F9=A!$F$16),A!$N$17,IF(AND(E9=A!$B$16,F9=A!$F$17),A!$P$17,IF(AND(E9=A!$B$16,F9=A!$F$18),A!$R$17,IF(AND(E9=A!$B$16,F9=A!$F$19),A!$T$17,IF(AND(E9=A!$B$17,F9=A!$F$15),A!$L$18,IF(AND(E9=A!$B$17,F9=A!$F$16),A!$N$18,IF(AND(E9=A!$B$17,F9=A!$F$17),A!$P$18,IF(AND(E9=A!$B$17,F9=A!$F$18),A!$R$18,IF(AND(E9=A!$B$17,F9=A!$F$19),A!$T$18,IF(AND(E9=A!$B$18,F9=A!$F$15),A!$L$19,IF(AND(E9=A!$B$18,F9=A!$F$16),A!$N$19,IF(AND(E9=A!$B$18,F9=A!$F$17),A!$P$19,IF(AND(E9=A!$B$18,F9=A!$F$18),A!$R$19,IF(AND(E9=A!$B$18,F9=A!$F$19),A!$T$19,IF(AND(E9=A!$B$19,F9=A!$F$15),A!$L$20,IF(AND(E9=A!$B$19,F9=A!$F$16),A!$N$20,IF(AND(E9=A!$B$19,F9=A!$F$17),A!$P$20,IF(AND(E9=A!$B$19,F9=A!$F$18),A!$R$20,IF(AND(E9=A!$B$19,F9=A!$F$19),A!$T$20,)))))))))))))))))))))))))</f>
        <v>0</v>
      </c>
      <c r="H9" s="303" t="s">
        <v>450</v>
      </c>
      <c r="I9" s="303"/>
      <c r="J9" s="303" t="s">
        <v>450</v>
      </c>
      <c r="K9" s="303"/>
    </row>
    <row r="10" spans="2:11" s="304" customFormat="1" ht="34.200000000000003" customHeight="1" x14ac:dyDescent="0.3">
      <c r="B10" s="301"/>
      <c r="C10" s="302"/>
      <c r="D10" s="303"/>
      <c r="E10" s="303" t="s">
        <v>450</v>
      </c>
      <c r="F10" s="303" t="s">
        <v>450</v>
      </c>
      <c r="G10" s="305">
        <f>IF(AND(E10=A!$B$15,F10=A!$F$15),A!$L$16,IF(AND(E10=A!$B$15,F10=A!$F$16),A!$N$16,IF(AND(E10=A!$B$15,F10=A!$F$17),A!$P$16,IF(AND(E10=A!$B$15,F10=A!$F$18),A!$R$16,IF(AND(E10=A!$B$15,F10=A!$F$19),A!$T$16,IF(AND(E10=A!$B$16,F10=A!$F$15),A!$L$17,IF(AND(E10=A!$B$16,F10=A!$F$16),A!$N$17,IF(AND(E10=A!$B$16,F10=A!$F$17),A!$P$17,IF(AND(E10=A!$B$16,F10=A!$F$18),A!$R$17,IF(AND(E10=A!$B$16,F10=A!$F$19),A!$T$17,IF(AND(E10=A!$B$17,F10=A!$F$15),A!$L$18,IF(AND(E10=A!$B$17,F10=A!$F$16),A!$N$18,IF(AND(E10=A!$B$17,F10=A!$F$17),A!$P$18,IF(AND(E10=A!$B$17,F10=A!$F$18),A!$R$18,IF(AND(E10=A!$B$17,F10=A!$F$19),A!$T$18,IF(AND(E10=A!$B$18,F10=A!$F$15),A!$L$19,IF(AND(E10=A!$B$18,F10=A!$F$16),A!$N$19,IF(AND(E10=A!$B$18,F10=A!$F$17),A!$P$19,IF(AND(E10=A!$B$18,F10=A!$F$18),A!$R$19,IF(AND(E10=A!$B$18,F10=A!$F$19),A!$T$19,IF(AND(E10=A!$B$19,F10=A!$F$15),A!$L$20,IF(AND(E10=A!$B$19,F10=A!$F$16),A!$N$20,IF(AND(E10=A!$B$19,F10=A!$F$17),A!$P$20,IF(AND(E10=A!$B$19,F10=A!$F$18),A!$R$20,IF(AND(E10=A!$B$19,F10=A!$F$19),A!$T$20,)))))))))))))))))))))))))</f>
        <v>0</v>
      </c>
      <c r="H10" s="303" t="s">
        <v>450</v>
      </c>
      <c r="I10" s="303"/>
      <c r="J10" s="303" t="s">
        <v>450</v>
      </c>
      <c r="K10" s="303"/>
    </row>
    <row r="11" spans="2:11" s="304" customFormat="1" ht="34.200000000000003" customHeight="1" x14ac:dyDescent="0.3">
      <c r="B11" s="301"/>
      <c r="C11" s="302"/>
      <c r="D11" s="303"/>
      <c r="E11" s="303" t="s">
        <v>450</v>
      </c>
      <c r="F11" s="303" t="s">
        <v>450</v>
      </c>
      <c r="G11" s="305">
        <f>IF(AND(E11=A!$B$15,F11=A!$F$15),A!$L$16,IF(AND(E11=A!$B$15,F11=A!$F$16),A!$N$16,IF(AND(E11=A!$B$15,F11=A!$F$17),A!$P$16,IF(AND(E11=A!$B$15,F11=A!$F$18),A!$R$16,IF(AND(E11=A!$B$15,F11=A!$F$19),A!$T$16,IF(AND(E11=A!$B$16,F11=A!$F$15),A!$L$17,IF(AND(E11=A!$B$16,F11=A!$F$16),A!$N$17,IF(AND(E11=A!$B$16,F11=A!$F$17),A!$P$17,IF(AND(E11=A!$B$16,F11=A!$F$18),A!$R$17,IF(AND(E11=A!$B$16,F11=A!$F$19),A!$T$17,IF(AND(E11=A!$B$17,F11=A!$F$15),A!$L$18,IF(AND(E11=A!$B$17,F11=A!$F$16),A!$N$18,IF(AND(E11=A!$B$17,F11=A!$F$17),A!$P$18,IF(AND(E11=A!$B$17,F11=A!$F$18),A!$R$18,IF(AND(E11=A!$B$17,F11=A!$F$19),A!$T$18,IF(AND(E11=A!$B$18,F11=A!$F$15),A!$L$19,IF(AND(E11=A!$B$18,F11=A!$F$16),A!$N$19,IF(AND(E11=A!$B$18,F11=A!$F$17),A!$P$19,IF(AND(E11=A!$B$18,F11=A!$F$18),A!$R$19,IF(AND(E11=A!$B$18,F11=A!$F$19),A!$T$19,IF(AND(E11=A!$B$19,F11=A!$F$15),A!$L$20,IF(AND(E11=A!$B$19,F11=A!$F$16),A!$N$20,IF(AND(E11=A!$B$19,F11=A!$F$17),A!$P$20,IF(AND(E11=A!$B$19,F11=A!$F$18),A!$R$20,IF(AND(E11=A!$B$19,F11=A!$F$19),A!$T$20,)))))))))))))))))))))))))</f>
        <v>0</v>
      </c>
      <c r="H11" s="303" t="s">
        <v>450</v>
      </c>
      <c r="I11" s="303"/>
      <c r="J11" s="303" t="s">
        <v>450</v>
      </c>
      <c r="K11" s="303"/>
    </row>
    <row r="12" spans="2:11" s="304" customFormat="1" ht="34.200000000000003" customHeight="1" x14ac:dyDescent="0.3">
      <c r="B12" s="301"/>
      <c r="C12" s="302"/>
      <c r="D12" s="303"/>
      <c r="E12" s="303" t="s">
        <v>450</v>
      </c>
      <c r="F12" s="303" t="s">
        <v>450</v>
      </c>
      <c r="G12" s="305">
        <f>IF(AND(E12=A!$B$15,F12=A!$F$15),A!$L$16,IF(AND(E12=A!$B$15,F12=A!$F$16),A!$N$16,IF(AND(E12=A!$B$15,F12=A!$F$17),A!$P$16,IF(AND(E12=A!$B$15,F12=A!$F$18),A!$R$16,IF(AND(E12=A!$B$15,F12=A!$F$19),A!$T$16,IF(AND(E12=A!$B$16,F12=A!$F$15),A!$L$17,IF(AND(E12=A!$B$16,F12=A!$F$16),A!$N$17,IF(AND(E12=A!$B$16,F12=A!$F$17),A!$P$17,IF(AND(E12=A!$B$16,F12=A!$F$18),A!$R$17,IF(AND(E12=A!$B$16,F12=A!$F$19),A!$T$17,IF(AND(E12=A!$B$17,F12=A!$F$15),A!$L$18,IF(AND(E12=A!$B$17,F12=A!$F$16),A!$N$18,IF(AND(E12=A!$B$17,F12=A!$F$17),A!$P$18,IF(AND(E12=A!$B$17,F12=A!$F$18),A!$R$18,IF(AND(E12=A!$B$17,F12=A!$F$19),A!$T$18,IF(AND(E12=A!$B$18,F12=A!$F$15),A!$L$19,IF(AND(E12=A!$B$18,F12=A!$F$16),A!$N$19,IF(AND(E12=A!$B$18,F12=A!$F$17),A!$P$19,IF(AND(E12=A!$B$18,F12=A!$F$18),A!$R$19,IF(AND(E12=A!$B$18,F12=A!$F$19),A!$T$19,IF(AND(E12=A!$B$19,F12=A!$F$15),A!$L$20,IF(AND(E12=A!$B$19,F12=A!$F$16),A!$N$20,IF(AND(E12=A!$B$19,F12=A!$F$17),A!$P$20,IF(AND(E12=A!$B$19,F12=A!$F$18),A!$R$20,IF(AND(E12=A!$B$19,F12=A!$F$19),A!$T$20,)))))))))))))))))))))))))</f>
        <v>0</v>
      </c>
      <c r="H12" s="303" t="s">
        <v>450</v>
      </c>
      <c r="I12" s="303"/>
      <c r="J12" s="303" t="s">
        <v>450</v>
      </c>
      <c r="K12" s="303"/>
    </row>
    <row r="13" spans="2:11" s="304" customFormat="1" ht="34.200000000000003" customHeight="1" x14ac:dyDescent="0.3">
      <c r="B13" s="301"/>
      <c r="C13" s="302"/>
      <c r="D13" s="303"/>
      <c r="E13" s="303" t="s">
        <v>450</v>
      </c>
      <c r="F13" s="303" t="s">
        <v>450</v>
      </c>
      <c r="G13" s="305">
        <f>IF(AND(E13=A!$B$15,F13=A!$F$15),A!$L$16,IF(AND(E13=A!$B$15,F13=A!$F$16),A!$N$16,IF(AND(E13=A!$B$15,F13=A!$F$17),A!$P$16,IF(AND(E13=A!$B$15,F13=A!$F$18),A!$R$16,IF(AND(E13=A!$B$15,F13=A!$F$19),A!$T$16,IF(AND(E13=A!$B$16,F13=A!$F$15),A!$L$17,IF(AND(E13=A!$B$16,F13=A!$F$16),A!$N$17,IF(AND(E13=A!$B$16,F13=A!$F$17),A!$P$17,IF(AND(E13=A!$B$16,F13=A!$F$18),A!$R$17,IF(AND(E13=A!$B$16,F13=A!$F$19),A!$T$17,IF(AND(E13=A!$B$17,F13=A!$F$15),A!$L$18,IF(AND(E13=A!$B$17,F13=A!$F$16),A!$N$18,IF(AND(E13=A!$B$17,F13=A!$F$17),A!$P$18,IF(AND(E13=A!$B$17,F13=A!$F$18),A!$R$18,IF(AND(E13=A!$B$17,F13=A!$F$19),A!$T$18,IF(AND(E13=A!$B$18,F13=A!$F$15),A!$L$19,IF(AND(E13=A!$B$18,F13=A!$F$16),A!$N$19,IF(AND(E13=A!$B$18,F13=A!$F$17),A!$P$19,IF(AND(E13=A!$B$18,F13=A!$F$18),A!$R$19,IF(AND(E13=A!$B$18,F13=A!$F$19),A!$T$19,IF(AND(E13=A!$B$19,F13=A!$F$15),A!$L$20,IF(AND(E13=A!$B$19,F13=A!$F$16),A!$N$20,IF(AND(E13=A!$B$19,F13=A!$F$17),A!$P$20,IF(AND(E13=A!$B$19,F13=A!$F$18),A!$R$20,IF(AND(E13=A!$B$19,F13=A!$F$19),A!$T$20,)))))))))))))))))))))))))</f>
        <v>0</v>
      </c>
      <c r="H13" s="303" t="s">
        <v>450</v>
      </c>
      <c r="I13" s="303"/>
      <c r="J13" s="303" t="s">
        <v>450</v>
      </c>
      <c r="K13" s="303"/>
    </row>
    <row r="14" spans="2:11" s="304" customFormat="1" ht="34.200000000000003" customHeight="1" x14ac:dyDescent="0.3">
      <c r="B14" s="301"/>
      <c r="C14" s="302"/>
      <c r="D14" s="303"/>
      <c r="E14" s="303" t="s">
        <v>450</v>
      </c>
      <c r="F14" s="303" t="s">
        <v>450</v>
      </c>
      <c r="G14" s="305">
        <f>IF(AND(E14=A!$B$15,F14=A!$F$15),A!$L$16,IF(AND(E14=A!$B$15,F14=A!$F$16),A!$N$16,IF(AND(E14=A!$B$15,F14=A!$F$17),A!$P$16,IF(AND(E14=A!$B$15,F14=A!$F$18),A!$R$16,IF(AND(E14=A!$B$15,F14=A!$F$19),A!$T$16,IF(AND(E14=A!$B$16,F14=A!$F$15),A!$L$17,IF(AND(E14=A!$B$16,F14=A!$F$16),A!$N$17,IF(AND(E14=A!$B$16,F14=A!$F$17),A!$P$17,IF(AND(E14=A!$B$16,F14=A!$F$18),A!$R$17,IF(AND(E14=A!$B$16,F14=A!$F$19),A!$T$17,IF(AND(E14=A!$B$17,F14=A!$F$15),A!$L$18,IF(AND(E14=A!$B$17,F14=A!$F$16),A!$N$18,IF(AND(E14=A!$B$17,F14=A!$F$17),A!$P$18,IF(AND(E14=A!$B$17,F14=A!$F$18),A!$R$18,IF(AND(E14=A!$B$17,F14=A!$F$19),A!$T$18,IF(AND(E14=A!$B$18,F14=A!$F$15),A!$L$19,IF(AND(E14=A!$B$18,F14=A!$F$16),A!$N$19,IF(AND(E14=A!$B$18,F14=A!$F$17),A!$P$19,IF(AND(E14=A!$B$18,F14=A!$F$18),A!$R$19,IF(AND(E14=A!$B$18,F14=A!$F$19),A!$T$19,IF(AND(E14=A!$B$19,F14=A!$F$15),A!$L$20,IF(AND(E14=A!$B$19,F14=A!$F$16),A!$N$20,IF(AND(E14=A!$B$19,F14=A!$F$17),A!$P$20,IF(AND(E14=A!$B$19,F14=A!$F$18),A!$R$20,IF(AND(E14=A!$B$19,F14=A!$F$19),A!$T$20,)))))))))))))))))))))))))</f>
        <v>0</v>
      </c>
      <c r="H14" s="303" t="s">
        <v>450</v>
      </c>
      <c r="I14" s="303"/>
      <c r="J14" s="303" t="s">
        <v>450</v>
      </c>
      <c r="K14" s="303"/>
    </row>
    <row r="15" spans="2:11" s="304" customFormat="1" ht="34.200000000000003" customHeight="1" x14ac:dyDescent="0.3">
      <c r="B15" s="301"/>
      <c r="C15" s="302"/>
      <c r="D15" s="303"/>
      <c r="E15" s="303" t="s">
        <v>450</v>
      </c>
      <c r="F15" s="303" t="s">
        <v>450</v>
      </c>
      <c r="G15" s="305">
        <f>IF(AND(E15=A!$B$15,F15=A!$F$15),A!$L$16,IF(AND(E15=A!$B$15,F15=A!$F$16),A!$N$16,IF(AND(E15=A!$B$15,F15=A!$F$17),A!$P$16,IF(AND(E15=A!$B$15,F15=A!$F$18),A!$R$16,IF(AND(E15=A!$B$15,F15=A!$F$19),A!$T$16,IF(AND(E15=A!$B$16,F15=A!$F$15),A!$L$17,IF(AND(E15=A!$B$16,F15=A!$F$16),A!$N$17,IF(AND(E15=A!$B$16,F15=A!$F$17),A!$P$17,IF(AND(E15=A!$B$16,F15=A!$F$18),A!$R$17,IF(AND(E15=A!$B$16,F15=A!$F$19),A!$T$17,IF(AND(E15=A!$B$17,F15=A!$F$15),A!$L$18,IF(AND(E15=A!$B$17,F15=A!$F$16),A!$N$18,IF(AND(E15=A!$B$17,F15=A!$F$17),A!$P$18,IF(AND(E15=A!$B$17,F15=A!$F$18),A!$R$18,IF(AND(E15=A!$B$17,F15=A!$F$19),A!$T$18,IF(AND(E15=A!$B$18,F15=A!$F$15),A!$L$19,IF(AND(E15=A!$B$18,F15=A!$F$16),A!$N$19,IF(AND(E15=A!$B$18,F15=A!$F$17),A!$P$19,IF(AND(E15=A!$B$18,F15=A!$F$18),A!$R$19,IF(AND(E15=A!$B$18,F15=A!$F$19),A!$T$19,IF(AND(E15=A!$B$19,F15=A!$F$15),A!$L$20,IF(AND(E15=A!$B$19,F15=A!$F$16),A!$N$20,IF(AND(E15=A!$B$19,F15=A!$F$17),A!$P$20,IF(AND(E15=A!$B$19,F15=A!$F$18),A!$R$20,IF(AND(E15=A!$B$19,F15=A!$F$19),A!$T$20,)))))))))))))))))))))))))</f>
        <v>0</v>
      </c>
      <c r="H15" s="303" t="s">
        <v>450</v>
      </c>
      <c r="I15" s="303"/>
      <c r="J15" s="303" t="s">
        <v>450</v>
      </c>
      <c r="K15" s="303"/>
    </row>
  </sheetData>
  <sheetProtection algorithmName="SHA-512" hashValue="5NDzasHnwsox10tynSWtGNtC1XAWtnqoZnnl6dVegoDZ6n00m9A0R+5OuksPFIfrVOePOTqpZD5FYtfo8K3kLg==" saltValue="ZQXdTMj1s2lub7dNtPbDyQ==" spinCount="100000" sheet="1" objects="1" scenarios="1" formatCells="0" formatColumns="0" formatRows="0" insertColumns="0" insertRows="0" deleteRows="0"/>
  <dataValidations count="4">
    <dataValidation type="list" allowBlank="1" showInputMessage="1" showErrorMessage="1" sqref="F7:F15" xr:uid="{6015E062-C109-46B9-90AB-04EFC8D0039C}">
      <formula1>"Seleccionar,Mínimo,Menor,Significativo,Mayor,Muy Severo"</formula1>
    </dataValidation>
    <dataValidation type="list" allowBlank="1" showInputMessage="1" showErrorMessage="1" sqref="E7:E15" xr:uid="{B4D9C3CE-F77A-44A5-9C2E-3CD3F5DFEA8F}">
      <formula1>"Seleccionar,Excepcional,Esporádica,Moderada,Frecuente,Siempre"</formula1>
    </dataValidation>
    <dataValidation type="list" allowBlank="1" showInputMessage="1" showErrorMessage="1" sqref="H7:H15" xr:uid="{91979697-6D67-4627-B79B-F5A3C3C12584}">
      <formula1>"Seleccionar,Sí (enlistar controles existentes), No (crear ARR)"</formula1>
    </dataValidation>
    <dataValidation type="list" allowBlank="1" showInputMessage="1" showErrorMessage="1" sqref="J7:J15" xr:uid="{80F021FC-2106-45A8-98BB-86CE6663586F}">
      <formula1>"Seleccionar,Sí (es opcional agregar ARR),No (es necesario tratar el riesgo-agregar ARR-)"</formula1>
    </dataValidation>
  </dataValidations>
  <pageMargins left="0.75" right="0.75" top="1" bottom="1" header="0" footer="0"/>
  <pageSetup paperSize="9" orientation="landscape" horizontalDpi="0" verticalDpi="0"/>
  <headerFooter alignWithMargins="0">
    <oddFooter>&amp;L&amp;"Arial"&amp;10 Página 
&amp;P &amp;C&amp;R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A7B30-9D03-4218-A172-5575A7B463B0}">
  <dimension ref="A1:H384"/>
  <sheetViews>
    <sheetView showGridLines="0" zoomScale="90" zoomScaleNormal="90" workbookViewId="0">
      <selection sqref="A1:H1"/>
    </sheetView>
  </sheetViews>
  <sheetFormatPr baseColWidth="10" defaultRowHeight="17.399999999999999" customHeight="1" x14ac:dyDescent="0.3"/>
  <cols>
    <col min="1" max="1" width="35.6640625" style="3" customWidth="1"/>
    <col min="2" max="7" width="11.5546875" style="3"/>
    <col min="8" max="8" width="10.21875" style="3" customWidth="1"/>
    <col min="9" max="16384" width="11.5546875" style="3"/>
  </cols>
  <sheetData>
    <row r="1" spans="1:8" ht="17.399999999999999" customHeight="1" x14ac:dyDescent="0.3">
      <c r="A1" s="355" t="s">
        <v>351</v>
      </c>
      <c r="B1" s="355"/>
      <c r="C1" s="355"/>
      <c r="D1" s="355"/>
      <c r="E1" s="355"/>
      <c r="F1" s="355"/>
      <c r="G1" s="355"/>
      <c r="H1" s="355"/>
    </row>
    <row r="2" spans="1:8" ht="17.399999999999999" customHeight="1" x14ac:dyDescent="0.3">
      <c r="A2" s="47"/>
    </row>
    <row r="3" spans="1:8" ht="17.399999999999999" customHeight="1" x14ac:dyDescent="0.3">
      <c r="A3" s="356" t="s">
        <v>89</v>
      </c>
      <c r="B3" s="356"/>
      <c r="C3" s="356"/>
      <c r="D3" s="356"/>
      <c r="E3" s="356"/>
      <c r="F3" s="356"/>
      <c r="G3" s="356"/>
      <c r="H3" s="356"/>
    </row>
    <row r="4" spans="1:8" ht="17.399999999999999" customHeight="1" x14ac:dyDescent="0.3">
      <c r="A4" s="356"/>
      <c r="B4" s="356"/>
      <c r="C4" s="356"/>
      <c r="D4" s="356"/>
      <c r="E4" s="356"/>
      <c r="F4" s="356"/>
      <c r="G4" s="356"/>
      <c r="H4" s="356"/>
    </row>
    <row r="5" spans="1:8" ht="17.399999999999999" customHeight="1" x14ac:dyDescent="0.3">
      <c r="A5" s="356"/>
      <c r="B5" s="356"/>
      <c r="C5" s="356"/>
      <c r="D5" s="356"/>
      <c r="E5" s="356"/>
      <c r="F5" s="356"/>
      <c r="G5" s="356"/>
      <c r="H5" s="356"/>
    </row>
    <row r="6" spans="1:8" ht="17.399999999999999" customHeight="1" x14ac:dyDescent="0.3">
      <c r="A6" s="48"/>
    </row>
    <row r="7" spans="1:8" ht="17.399999999999999" customHeight="1" x14ac:dyDescent="0.3">
      <c r="A7" s="1" t="s">
        <v>90</v>
      </c>
    </row>
    <row r="8" spans="1:8" ht="17.399999999999999" customHeight="1" x14ac:dyDescent="0.3">
      <c r="A8" s="47"/>
    </row>
    <row r="9" spans="1:8" ht="17.399999999999999" customHeight="1" x14ac:dyDescent="0.3">
      <c r="A9" s="357" t="s">
        <v>91</v>
      </c>
      <c r="B9" s="357"/>
      <c r="C9" s="357"/>
      <c r="D9" s="357"/>
      <c r="E9" s="357"/>
      <c r="F9" s="357"/>
      <c r="G9" s="357"/>
      <c r="H9" s="357"/>
    </row>
    <row r="10" spans="1:8" ht="17.399999999999999" customHeight="1" x14ac:dyDescent="0.3">
      <c r="A10" s="357"/>
      <c r="B10" s="357"/>
      <c r="C10" s="357"/>
      <c r="D10" s="357"/>
      <c r="E10" s="357"/>
      <c r="F10" s="357"/>
      <c r="G10" s="357"/>
      <c r="H10" s="357"/>
    </row>
    <row r="11" spans="1:8" ht="17.399999999999999" customHeight="1" x14ac:dyDescent="0.3">
      <c r="A11" s="47"/>
    </row>
    <row r="12" spans="1:8" ht="17.399999999999999" customHeight="1" x14ac:dyDescent="0.3">
      <c r="A12" s="49" t="s">
        <v>92</v>
      </c>
      <c r="B12" s="352" t="s">
        <v>93</v>
      </c>
      <c r="C12" s="352"/>
      <c r="D12" s="352"/>
      <c r="E12" s="352"/>
      <c r="F12" s="352"/>
      <c r="G12" s="352"/>
      <c r="H12" s="352"/>
    </row>
    <row r="13" spans="1:8" ht="17.399999999999999" customHeight="1" x14ac:dyDescent="0.3">
      <c r="A13" s="47"/>
      <c r="B13" s="50"/>
      <c r="C13" s="50"/>
      <c r="D13" s="50"/>
      <c r="E13" s="50"/>
      <c r="F13" s="50"/>
      <c r="G13" s="50"/>
      <c r="H13" s="50"/>
    </row>
    <row r="14" spans="1:8" ht="67.2" customHeight="1" x14ac:dyDescent="0.3">
      <c r="A14" s="350" t="s">
        <v>261</v>
      </c>
      <c r="B14" s="350"/>
      <c r="C14" s="350"/>
      <c r="D14" s="350"/>
      <c r="E14" s="350"/>
      <c r="F14" s="350"/>
      <c r="G14" s="350"/>
      <c r="H14" s="350"/>
    </row>
    <row r="15" spans="1:8" ht="17.399999999999999" customHeight="1" x14ac:dyDescent="0.3">
      <c r="A15" s="47"/>
      <c r="B15" s="50"/>
      <c r="C15" s="50"/>
      <c r="D15" s="50"/>
      <c r="E15" s="50"/>
      <c r="F15" s="50"/>
      <c r="G15" s="50"/>
      <c r="H15" s="50"/>
    </row>
    <row r="16" spans="1:8" ht="74.400000000000006" customHeight="1" x14ac:dyDescent="0.3">
      <c r="A16" s="350" t="s">
        <v>262</v>
      </c>
      <c r="B16" s="350"/>
      <c r="C16" s="350"/>
      <c r="D16" s="350"/>
      <c r="E16" s="350"/>
      <c r="F16" s="350"/>
      <c r="G16" s="350"/>
      <c r="H16" s="350"/>
    </row>
    <row r="17" spans="1:8" ht="17.399999999999999" customHeight="1" x14ac:dyDescent="0.3">
      <c r="A17" s="47"/>
      <c r="B17" s="50"/>
      <c r="C17" s="50"/>
      <c r="D17" s="50"/>
      <c r="E17" s="50"/>
      <c r="F17" s="50"/>
      <c r="G17" s="50"/>
      <c r="H17" s="50"/>
    </row>
    <row r="18" spans="1:8" ht="17.399999999999999" customHeight="1" x14ac:dyDescent="0.3">
      <c r="A18" s="350" t="s">
        <v>263</v>
      </c>
      <c r="B18" s="350"/>
      <c r="C18" s="350"/>
      <c r="D18" s="350"/>
      <c r="E18" s="350"/>
      <c r="F18" s="350"/>
      <c r="G18" s="350"/>
      <c r="H18" s="350"/>
    </row>
    <row r="19" spans="1:8" ht="17.399999999999999" customHeight="1" x14ac:dyDescent="0.3">
      <c r="A19" s="47"/>
      <c r="B19" s="50"/>
      <c r="C19" s="50"/>
      <c r="D19" s="50"/>
      <c r="E19" s="50"/>
      <c r="F19" s="50"/>
      <c r="G19" s="50"/>
      <c r="H19" s="50"/>
    </row>
    <row r="20" spans="1:8" ht="37.200000000000003" customHeight="1" x14ac:dyDescent="0.3">
      <c r="A20" s="350" t="s">
        <v>264</v>
      </c>
      <c r="B20" s="350"/>
      <c r="C20" s="350"/>
      <c r="D20" s="350"/>
      <c r="E20" s="350"/>
      <c r="F20" s="350"/>
      <c r="G20" s="350"/>
      <c r="H20" s="350"/>
    </row>
    <row r="21" spans="1:8" ht="17.399999999999999" customHeight="1" x14ac:dyDescent="0.3">
      <c r="A21" s="47"/>
      <c r="B21" s="50"/>
      <c r="C21" s="50"/>
      <c r="D21" s="50"/>
      <c r="E21" s="50"/>
      <c r="F21" s="50"/>
      <c r="G21" s="50"/>
      <c r="H21" s="50"/>
    </row>
    <row r="22" spans="1:8" ht="17.399999999999999" customHeight="1" x14ac:dyDescent="0.3">
      <c r="A22" s="49" t="s">
        <v>94</v>
      </c>
      <c r="B22" s="352" t="s">
        <v>95</v>
      </c>
      <c r="C22" s="352"/>
      <c r="D22" s="352"/>
      <c r="E22" s="352"/>
      <c r="F22" s="352"/>
      <c r="G22" s="352"/>
      <c r="H22" s="352"/>
    </row>
    <row r="23" spans="1:8" ht="17.399999999999999" customHeight="1" x14ac:dyDescent="0.3">
      <c r="A23" s="47"/>
      <c r="B23" s="50"/>
      <c r="C23" s="50"/>
      <c r="D23" s="50"/>
      <c r="E23" s="50"/>
      <c r="F23" s="50"/>
      <c r="G23" s="50"/>
      <c r="H23" s="50"/>
    </row>
    <row r="24" spans="1:8" ht="30.6" customHeight="1" x14ac:dyDescent="0.3">
      <c r="A24" s="350" t="s">
        <v>265</v>
      </c>
      <c r="B24" s="350"/>
      <c r="C24" s="350"/>
      <c r="D24" s="350"/>
      <c r="E24" s="350"/>
      <c r="F24" s="350"/>
      <c r="G24" s="350"/>
      <c r="H24" s="350"/>
    </row>
    <row r="25" spans="1:8" ht="17.399999999999999" customHeight="1" x14ac:dyDescent="0.3">
      <c r="A25" s="350"/>
      <c r="B25" s="350"/>
      <c r="C25" s="350"/>
      <c r="D25" s="350"/>
      <c r="E25" s="350"/>
      <c r="F25" s="350"/>
      <c r="G25" s="350"/>
      <c r="H25" s="350"/>
    </row>
    <row r="26" spans="1:8" ht="36" customHeight="1" x14ac:dyDescent="0.3">
      <c r="A26" s="350" t="s">
        <v>266</v>
      </c>
      <c r="B26" s="350"/>
      <c r="C26" s="350"/>
      <c r="D26" s="350"/>
      <c r="E26" s="350"/>
      <c r="F26" s="350"/>
      <c r="G26" s="350"/>
      <c r="H26" s="350"/>
    </row>
    <row r="27" spans="1:8" ht="17.399999999999999" customHeight="1" x14ac:dyDescent="0.3">
      <c r="A27" s="47"/>
      <c r="B27" s="50"/>
      <c r="C27" s="50"/>
      <c r="D27" s="50"/>
      <c r="E27" s="50"/>
      <c r="F27" s="50"/>
      <c r="G27" s="50"/>
      <c r="H27" s="50"/>
    </row>
    <row r="28" spans="1:8" ht="17.399999999999999" customHeight="1" x14ac:dyDescent="0.3">
      <c r="A28" s="49" t="s">
        <v>96</v>
      </c>
      <c r="B28" s="352" t="s">
        <v>97</v>
      </c>
      <c r="C28" s="352"/>
      <c r="D28" s="352"/>
      <c r="E28" s="352"/>
      <c r="F28" s="352"/>
      <c r="G28" s="352"/>
      <c r="H28" s="352"/>
    </row>
    <row r="29" spans="1:8" ht="17.399999999999999" customHeight="1" x14ac:dyDescent="0.3">
      <c r="A29" s="47"/>
      <c r="B29" s="50"/>
      <c r="C29" s="50"/>
      <c r="D29" s="50"/>
      <c r="E29" s="50"/>
      <c r="F29" s="50"/>
      <c r="G29" s="50"/>
      <c r="H29" s="50"/>
    </row>
    <row r="30" spans="1:8" ht="87.6" customHeight="1" x14ac:dyDescent="0.3">
      <c r="A30" s="350" t="s">
        <v>267</v>
      </c>
      <c r="B30" s="350"/>
      <c r="C30" s="350"/>
      <c r="D30" s="350"/>
      <c r="E30" s="350"/>
      <c r="F30" s="350"/>
      <c r="G30" s="350"/>
      <c r="H30" s="350"/>
    </row>
    <row r="31" spans="1:8" ht="17.399999999999999" customHeight="1" x14ac:dyDescent="0.3">
      <c r="A31" s="350"/>
      <c r="B31" s="350"/>
      <c r="C31" s="350"/>
      <c r="D31" s="350"/>
      <c r="E31" s="350"/>
      <c r="F31" s="350"/>
      <c r="G31" s="350"/>
      <c r="H31" s="350"/>
    </row>
    <row r="32" spans="1:8" ht="86.4" customHeight="1" x14ac:dyDescent="0.3">
      <c r="A32" s="350" t="s">
        <v>268</v>
      </c>
      <c r="B32" s="350"/>
      <c r="C32" s="350"/>
      <c r="D32" s="350"/>
      <c r="E32" s="350"/>
      <c r="F32" s="350"/>
      <c r="G32" s="350"/>
      <c r="H32" s="350"/>
    </row>
    <row r="33" spans="1:8" ht="17.399999999999999" customHeight="1" x14ac:dyDescent="0.3">
      <c r="A33" s="350"/>
      <c r="B33" s="350"/>
      <c r="C33" s="350"/>
      <c r="D33" s="350"/>
      <c r="E33" s="350"/>
      <c r="F33" s="350"/>
      <c r="G33" s="350"/>
      <c r="H33" s="350"/>
    </row>
    <row r="34" spans="1:8" ht="49.8" customHeight="1" x14ac:dyDescent="0.3">
      <c r="A34" s="350" t="s">
        <v>269</v>
      </c>
      <c r="B34" s="350"/>
      <c r="C34" s="350"/>
      <c r="D34" s="350"/>
      <c r="E34" s="350"/>
      <c r="F34" s="350"/>
      <c r="G34" s="350"/>
      <c r="H34" s="350"/>
    </row>
    <row r="35" spans="1:8" ht="17.399999999999999" customHeight="1" x14ac:dyDescent="0.3">
      <c r="A35" s="350"/>
      <c r="B35" s="350"/>
      <c r="C35" s="350"/>
      <c r="D35" s="350"/>
      <c r="E35" s="350"/>
      <c r="F35" s="350"/>
      <c r="G35" s="350"/>
      <c r="H35" s="350"/>
    </row>
    <row r="36" spans="1:8" ht="51" customHeight="1" x14ac:dyDescent="0.3">
      <c r="A36" s="350" t="s">
        <v>270</v>
      </c>
      <c r="B36" s="350"/>
      <c r="C36" s="350"/>
      <c r="D36" s="350"/>
      <c r="E36" s="350"/>
      <c r="F36" s="350"/>
      <c r="G36" s="350"/>
      <c r="H36" s="350"/>
    </row>
    <row r="37" spans="1:8" ht="17.399999999999999" customHeight="1" x14ac:dyDescent="0.3">
      <c r="A37" s="350"/>
      <c r="B37" s="350"/>
      <c r="C37" s="350"/>
      <c r="D37" s="350"/>
      <c r="E37" s="350"/>
      <c r="F37" s="350"/>
      <c r="G37" s="350"/>
      <c r="H37" s="350"/>
    </row>
    <row r="38" spans="1:8" ht="39" customHeight="1" x14ac:dyDescent="0.3">
      <c r="A38" s="350" t="s">
        <v>271</v>
      </c>
      <c r="B38" s="350"/>
      <c r="C38" s="350"/>
      <c r="D38" s="350"/>
      <c r="E38" s="350"/>
      <c r="F38" s="350"/>
      <c r="G38" s="350"/>
      <c r="H38" s="350"/>
    </row>
    <row r="39" spans="1:8" ht="17.399999999999999" customHeight="1" x14ac:dyDescent="0.3">
      <c r="A39" s="350"/>
      <c r="B39" s="350"/>
      <c r="C39" s="350"/>
      <c r="D39" s="350"/>
      <c r="E39" s="350"/>
      <c r="F39" s="350"/>
      <c r="G39" s="350"/>
      <c r="H39" s="350"/>
    </row>
    <row r="40" spans="1:8" ht="103.2" customHeight="1" x14ac:dyDescent="0.3">
      <c r="A40" s="350" t="s">
        <v>272</v>
      </c>
      <c r="B40" s="350"/>
      <c r="C40" s="350"/>
      <c r="D40" s="350"/>
      <c r="E40" s="350"/>
      <c r="F40" s="350"/>
      <c r="G40" s="350"/>
      <c r="H40" s="350"/>
    </row>
    <row r="41" spans="1:8" ht="17.399999999999999" customHeight="1" x14ac:dyDescent="0.3">
      <c r="A41" s="350"/>
      <c r="B41" s="350"/>
      <c r="C41" s="350"/>
      <c r="D41" s="350"/>
      <c r="E41" s="350"/>
      <c r="F41" s="350"/>
      <c r="G41" s="350"/>
      <c r="H41" s="350"/>
    </row>
    <row r="42" spans="1:8" ht="99" customHeight="1" x14ac:dyDescent="0.3">
      <c r="A42" s="350" t="s">
        <v>273</v>
      </c>
      <c r="B42" s="350"/>
      <c r="C42" s="350"/>
      <c r="D42" s="350"/>
      <c r="E42" s="350"/>
      <c r="F42" s="350"/>
      <c r="G42" s="350"/>
      <c r="H42" s="350"/>
    </row>
    <row r="43" spans="1:8" ht="17.399999999999999" customHeight="1" x14ac:dyDescent="0.3">
      <c r="A43" s="350"/>
      <c r="B43" s="350"/>
      <c r="C43" s="350"/>
      <c r="D43" s="350"/>
      <c r="E43" s="350"/>
      <c r="F43" s="350"/>
      <c r="G43" s="350"/>
      <c r="H43" s="350"/>
    </row>
    <row r="44" spans="1:8" ht="40.799999999999997" customHeight="1" x14ac:dyDescent="0.3">
      <c r="A44" s="353" t="s">
        <v>98</v>
      </c>
      <c r="B44" s="353"/>
      <c r="C44" s="353"/>
      <c r="D44" s="353"/>
      <c r="E44" s="353"/>
      <c r="F44" s="353"/>
      <c r="G44" s="353"/>
      <c r="H44" s="353"/>
    </row>
    <row r="45" spans="1:8" ht="17.399999999999999" customHeight="1" x14ac:dyDescent="0.3">
      <c r="A45" s="47"/>
      <c r="B45" s="50"/>
      <c r="C45" s="50"/>
      <c r="D45" s="50"/>
      <c r="E45" s="50"/>
      <c r="F45" s="50"/>
      <c r="G45" s="50"/>
      <c r="H45" s="50"/>
    </row>
    <row r="46" spans="1:8" ht="17.399999999999999" customHeight="1" x14ac:dyDescent="0.3">
      <c r="A46" s="49" t="s">
        <v>99</v>
      </c>
      <c r="B46" s="352" t="s">
        <v>100</v>
      </c>
      <c r="C46" s="352"/>
      <c r="D46" s="352"/>
      <c r="E46" s="352"/>
      <c r="F46" s="352"/>
      <c r="G46" s="352"/>
      <c r="H46" s="352"/>
    </row>
    <row r="47" spans="1:8" ht="17.399999999999999" customHeight="1" x14ac:dyDescent="0.3">
      <c r="A47" s="47"/>
      <c r="B47" s="50"/>
      <c r="C47" s="50"/>
      <c r="D47" s="50"/>
      <c r="E47" s="50"/>
      <c r="F47" s="50"/>
      <c r="G47" s="50"/>
      <c r="H47" s="50"/>
    </row>
    <row r="48" spans="1:8" ht="55.2" customHeight="1" x14ac:dyDescent="0.3">
      <c r="A48" s="353" t="s">
        <v>101</v>
      </c>
      <c r="B48" s="353"/>
      <c r="C48" s="353"/>
      <c r="D48" s="353"/>
      <c r="E48" s="353"/>
      <c r="F48" s="353"/>
      <c r="G48" s="353"/>
      <c r="H48" s="353"/>
    </row>
    <row r="49" spans="1:8" ht="17.399999999999999" customHeight="1" x14ac:dyDescent="0.3">
      <c r="A49" s="350"/>
      <c r="B49" s="350"/>
      <c r="C49" s="350"/>
      <c r="D49" s="350"/>
      <c r="E49" s="350"/>
      <c r="F49" s="350"/>
      <c r="G49" s="350"/>
      <c r="H49" s="350"/>
    </row>
    <row r="50" spans="1:8" ht="77.400000000000006" customHeight="1" x14ac:dyDescent="0.3">
      <c r="A50" s="353" t="s">
        <v>102</v>
      </c>
      <c r="B50" s="353"/>
      <c r="C50" s="353"/>
      <c r="D50" s="353"/>
      <c r="E50" s="353"/>
      <c r="F50" s="353"/>
      <c r="G50" s="353"/>
      <c r="H50" s="353"/>
    </row>
    <row r="51" spans="1:8" ht="17.399999999999999" customHeight="1" x14ac:dyDescent="0.3">
      <c r="A51" s="353" t="s">
        <v>103</v>
      </c>
      <c r="B51" s="353"/>
      <c r="C51" s="353"/>
      <c r="D51" s="353"/>
      <c r="E51" s="353"/>
      <c r="F51" s="353"/>
      <c r="G51" s="353"/>
      <c r="H51" s="353"/>
    </row>
    <row r="52" spans="1:8" ht="48" customHeight="1" x14ac:dyDescent="0.3">
      <c r="A52" s="353" t="s">
        <v>104</v>
      </c>
      <c r="B52" s="353"/>
      <c r="C52" s="353"/>
      <c r="D52" s="353"/>
      <c r="E52" s="353"/>
      <c r="F52" s="353"/>
      <c r="G52" s="353"/>
      <c r="H52" s="353"/>
    </row>
    <row r="53" spans="1:8" ht="17.399999999999999" customHeight="1" x14ac:dyDescent="0.3">
      <c r="A53" s="353"/>
      <c r="B53" s="353"/>
      <c r="C53" s="353"/>
      <c r="D53" s="353"/>
      <c r="E53" s="353"/>
      <c r="F53" s="353"/>
      <c r="G53" s="353"/>
      <c r="H53" s="353"/>
    </row>
    <row r="54" spans="1:8" ht="43.8" customHeight="1" x14ac:dyDescent="0.3">
      <c r="A54" s="350" t="s">
        <v>274</v>
      </c>
      <c r="B54" s="350"/>
      <c r="C54" s="350"/>
      <c r="D54" s="350"/>
      <c r="E54" s="350"/>
      <c r="F54" s="350"/>
      <c r="G54" s="350"/>
      <c r="H54" s="350"/>
    </row>
    <row r="55" spans="1:8" ht="17.399999999999999" customHeight="1" x14ac:dyDescent="0.3">
      <c r="A55" s="350"/>
      <c r="B55" s="350"/>
      <c r="C55" s="350"/>
      <c r="D55" s="350"/>
      <c r="E55" s="350"/>
      <c r="F55" s="350"/>
      <c r="G55" s="350"/>
      <c r="H55" s="350"/>
    </row>
    <row r="56" spans="1:8" ht="33" customHeight="1" x14ac:dyDescent="0.3">
      <c r="A56" s="350" t="s">
        <v>275</v>
      </c>
      <c r="B56" s="350"/>
      <c r="C56" s="350"/>
      <c r="D56" s="350"/>
      <c r="E56" s="350"/>
      <c r="F56" s="350"/>
      <c r="G56" s="350"/>
      <c r="H56" s="350"/>
    </row>
    <row r="57" spans="1:8" ht="17.399999999999999" customHeight="1" x14ac:dyDescent="0.3">
      <c r="A57" s="350"/>
      <c r="B57" s="350"/>
      <c r="C57" s="350"/>
      <c r="D57" s="350"/>
      <c r="E57" s="350"/>
      <c r="F57" s="350"/>
      <c r="G57" s="350"/>
      <c r="H57" s="350"/>
    </row>
    <row r="58" spans="1:8" ht="48.6" customHeight="1" x14ac:dyDescent="0.3">
      <c r="A58" s="350" t="s">
        <v>276</v>
      </c>
      <c r="B58" s="350"/>
      <c r="C58" s="350"/>
      <c r="D58" s="350"/>
      <c r="E58" s="350"/>
      <c r="F58" s="350"/>
      <c r="G58" s="350"/>
      <c r="H58" s="350"/>
    </row>
    <row r="59" spans="1:8" ht="17.399999999999999" customHeight="1" x14ac:dyDescent="0.3">
      <c r="A59" s="350"/>
      <c r="B59" s="350"/>
      <c r="C59" s="350"/>
      <c r="D59" s="350"/>
      <c r="E59" s="350"/>
      <c r="F59" s="350"/>
      <c r="G59" s="350"/>
      <c r="H59" s="350"/>
    </row>
    <row r="60" spans="1:8" ht="63" customHeight="1" x14ac:dyDescent="0.3">
      <c r="A60" s="350" t="s">
        <v>277</v>
      </c>
      <c r="B60" s="350"/>
      <c r="C60" s="350"/>
      <c r="D60" s="350"/>
      <c r="E60" s="350"/>
      <c r="F60" s="350"/>
      <c r="G60" s="350"/>
      <c r="H60" s="350"/>
    </row>
    <row r="61" spans="1:8" ht="17.399999999999999" customHeight="1" x14ac:dyDescent="0.3">
      <c r="A61" s="350"/>
      <c r="B61" s="350"/>
      <c r="C61" s="350"/>
      <c r="D61" s="350"/>
      <c r="E61" s="350"/>
      <c r="F61" s="350"/>
      <c r="G61" s="350"/>
      <c r="H61" s="350"/>
    </row>
    <row r="62" spans="1:8" ht="46.8" customHeight="1" x14ac:dyDescent="0.3">
      <c r="A62" s="350" t="s">
        <v>278</v>
      </c>
      <c r="B62" s="350"/>
      <c r="C62" s="350"/>
      <c r="D62" s="350"/>
      <c r="E62" s="350"/>
      <c r="F62" s="350"/>
      <c r="G62" s="350"/>
      <c r="H62" s="350"/>
    </row>
    <row r="63" spans="1:8" ht="17.399999999999999" customHeight="1" x14ac:dyDescent="0.3">
      <c r="A63" s="350" t="s">
        <v>103</v>
      </c>
      <c r="B63" s="350"/>
      <c r="C63" s="350"/>
      <c r="D63" s="350"/>
      <c r="E63" s="350"/>
      <c r="F63" s="350"/>
      <c r="G63" s="350"/>
      <c r="H63" s="350"/>
    </row>
    <row r="64" spans="1:8" ht="37.799999999999997" customHeight="1" x14ac:dyDescent="0.3">
      <c r="A64" s="350" t="s">
        <v>279</v>
      </c>
      <c r="B64" s="350"/>
      <c r="C64" s="350"/>
      <c r="D64" s="350"/>
      <c r="E64" s="350"/>
      <c r="F64" s="350"/>
      <c r="G64" s="350"/>
      <c r="H64" s="350"/>
    </row>
    <row r="65" spans="1:8" ht="17.399999999999999" customHeight="1" x14ac:dyDescent="0.3">
      <c r="A65" s="350"/>
      <c r="B65" s="350"/>
      <c r="C65" s="350"/>
      <c r="D65" s="350"/>
      <c r="E65" s="350"/>
      <c r="F65" s="350"/>
      <c r="G65" s="350"/>
      <c r="H65" s="350"/>
    </row>
    <row r="66" spans="1:8" ht="49.2" customHeight="1" x14ac:dyDescent="0.3">
      <c r="A66" s="353" t="s">
        <v>280</v>
      </c>
      <c r="B66" s="353"/>
      <c r="C66" s="353"/>
      <c r="D66" s="353"/>
      <c r="E66" s="353"/>
      <c r="F66" s="353"/>
      <c r="G66" s="353"/>
      <c r="H66" s="353"/>
    </row>
    <row r="67" spans="1:8" ht="17.399999999999999" customHeight="1" x14ac:dyDescent="0.3">
      <c r="A67" s="350"/>
      <c r="B67" s="350"/>
      <c r="C67" s="350"/>
      <c r="D67" s="350"/>
      <c r="E67" s="350"/>
      <c r="F67" s="350"/>
      <c r="G67" s="350"/>
      <c r="H67" s="350"/>
    </row>
    <row r="68" spans="1:8" ht="41.4" customHeight="1" x14ac:dyDescent="0.3">
      <c r="A68" s="350" t="s">
        <v>281</v>
      </c>
      <c r="B68" s="350"/>
      <c r="C68" s="350"/>
      <c r="D68" s="350"/>
      <c r="E68" s="350"/>
      <c r="F68" s="350"/>
      <c r="G68" s="350"/>
      <c r="H68" s="350"/>
    </row>
    <row r="69" spans="1:8" ht="17.399999999999999" customHeight="1" x14ac:dyDescent="0.3">
      <c r="A69" s="47"/>
      <c r="B69" s="50"/>
      <c r="C69" s="50"/>
      <c r="D69" s="50"/>
      <c r="E69" s="50"/>
      <c r="F69" s="50"/>
      <c r="G69" s="50"/>
      <c r="H69" s="50"/>
    </row>
    <row r="70" spans="1:8" ht="17.399999999999999" customHeight="1" x14ac:dyDescent="0.3">
      <c r="A70" s="49" t="s">
        <v>105</v>
      </c>
      <c r="B70" s="352" t="s">
        <v>106</v>
      </c>
      <c r="C70" s="352"/>
      <c r="D70" s="352"/>
      <c r="E70" s="352"/>
      <c r="F70" s="352"/>
      <c r="G70" s="352"/>
      <c r="H70" s="352"/>
    </row>
    <row r="71" spans="1:8" ht="17.399999999999999" customHeight="1" x14ac:dyDescent="0.3">
      <c r="A71" s="47"/>
      <c r="B71" s="50"/>
      <c r="C71" s="50"/>
      <c r="D71" s="50"/>
      <c r="E71" s="50"/>
      <c r="F71" s="50"/>
      <c r="G71" s="50"/>
      <c r="H71" s="50"/>
    </row>
    <row r="72" spans="1:8" ht="22.8" customHeight="1" x14ac:dyDescent="0.3">
      <c r="A72" s="350" t="s">
        <v>107</v>
      </c>
      <c r="B72" s="350"/>
      <c r="C72" s="350"/>
      <c r="D72" s="350"/>
      <c r="E72" s="350"/>
      <c r="F72" s="350"/>
      <c r="G72" s="350"/>
      <c r="H72" s="350"/>
    </row>
    <row r="73" spans="1:8" ht="19.8" customHeight="1" x14ac:dyDescent="0.3">
      <c r="A73" s="350" t="s">
        <v>108</v>
      </c>
      <c r="B73" s="350"/>
      <c r="C73" s="350"/>
      <c r="D73" s="350"/>
      <c r="E73" s="350"/>
      <c r="F73" s="350"/>
      <c r="G73" s="350"/>
      <c r="H73" s="350"/>
    </row>
    <row r="74" spans="1:8" ht="59.4" customHeight="1" x14ac:dyDescent="0.3">
      <c r="A74" s="350" t="s">
        <v>282</v>
      </c>
      <c r="B74" s="350"/>
      <c r="C74" s="350"/>
      <c r="D74" s="350"/>
      <c r="E74" s="350"/>
      <c r="F74" s="350"/>
      <c r="G74" s="350"/>
      <c r="H74" s="350"/>
    </row>
    <row r="75" spans="1:8" ht="17.399999999999999" customHeight="1" x14ac:dyDescent="0.3">
      <c r="A75" s="47"/>
      <c r="B75" s="50"/>
      <c r="C75" s="50"/>
      <c r="D75" s="50"/>
      <c r="E75" s="50"/>
      <c r="F75" s="50"/>
      <c r="G75" s="50"/>
      <c r="H75" s="50"/>
    </row>
    <row r="76" spans="1:8" ht="17.399999999999999" customHeight="1" x14ac:dyDescent="0.3">
      <c r="A76" s="49" t="s">
        <v>109</v>
      </c>
      <c r="B76" s="352" t="s">
        <v>110</v>
      </c>
      <c r="C76" s="352"/>
      <c r="D76" s="352"/>
      <c r="E76" s="352"/>
      <c r="F76" s="352"/>
      <c r="G76" s="352"/>
      <c r="H76" s="352"/>
    </row>
    <row r="77" spans="1:8" ht="17.399999999999999" customHeight="1" x14ac:dyDescent="0.3">
      <c r="A77" s="47"/>
      <c r="B77" s="50"/>
      <c r="C77" s="50"/>
      <c r="D77" s="50"/>
      <c r="E77" s="50"/>
      <c r="F77" s="50"/>
      <c r="G77" s="50"/>
      <c r="H77" s="50"/>
    </row>
    <row r="78" spans="1:8" ht="78" customHeight="1" x14ac:dyDescent="0.3">
      <c r="A78" s="350" t="s">
        <v>283</v>
      </c>
      <c r="B78" s="350"/>
      <c r="C78" s="350"/>
      <c r="D78" s="350"/>
      <c r="E78" s="350"/>
      <c r="F78" s="350"/>
      <c r="G78" s="350"/>
      <c r="H78" s="350"/>
    </row>
    <row r="79" spans="1:8" ht="17.399999999999999" customHeight="1" x14ac:dyDescent="0.3">
      <c r="A79" s="350"/>
      <c r="B79" s="350"/>
      <c r="C79" s="350"/>
      <c r="D79" s="350"/>
      <c r="E79" s="350"/>
      <c r="F79" s="350"/>
      <c r="G79" s="350"/>
      <c r="H79" s="350"/>
    </row>
    <row r="80" spans="1:8" ht="37.200000000000003" customHeight="1" x14ac:dyDescent="0.3">
      <c r="A80" s="353" t="s">
        <v>111</v>
      </c>
      <c r="B80" s="353"/>
      <c r="C80" s="353"/>
      <c r="D80" s="353"/>
      <c r="E80" s="353"/>
      <c r="F80" s="353"/>
      <c r="G80" s="353"/>
      <c r="H80" s="353"/>
    </row>
    <row r="81" spans="1:8" ht="17.399999999999999" customHeight="1" x14ac:dyDescent="0.3">
      <c r="A81" s="353"/>
      <c r="B81" s="353"/>
      <c r="C81" s="353"/>
      <c r="D81" s="353"/>
      <c r="E81" s="353"/>
      <c r="F81" s="353"/>
      <c r="G81" s="353"/>
      <c r="H81" s="353"/>
    </row>
    <row r="82" spans="1:8" ht="54" customHeight="1" x14ac:dyDescent="0.3">
      <c r="A82" s="353" t="s">
        <v>112</v>
      </c>
      <c r="B82" s="353"/>
      <c r="C82" s="353"/>
      <c r="D82" s="353"/>
      <c r="E82" s="353"/>
      <c r="F82" s="353"/>
      <c r="G82" s="353"/>
      <c r="H82" s="353"/>
    </row>
    <row r="83" spans="1:8" ht="17.399999999999999" customHeight="1" x14ac:dyDescent="0.3">
      <c r="A83" s="350"/>
      <c r="B83" s="350"/>
      <c r="C83" s="350"/>
      <c r="D83" s="350"/>
      <c r="E83" s="350"/>
      <c r="F83" s="350"/>
      <c r="G83" s="350"/>
      <c r="H83" s="350"/>
    </row>
    <row r="84" spans="1:8" ht="74.400000000000006" customHeight="1" x14ac:dyDescent="0.3">
      <c r="A84" s="350" t="s">
        <v>284</v>
      </c>
      <c r="B84" s="350"/>
      <c r="C84" s="350"/>
      <c r="D84" s="350"/>
      <c r="E84" s="350"/>
      <c r="F84" s="350"/>
      <c r="G84" s="350"/>
      <c r="H84" s="350"/>
    </row>
    <row r="85" spans="1:8" ht="17.399999999999999" customHeight="1" x14ac:dyDescent="0.3">
      <c r="A85" s="47"/>
      <c r="B85" s="50"/>
      <c r="C85" s="50"/>
      <c r="D85" s="50"/>
      <c r="E85" s="50"/>
      <c r="F85" s="50"/>
      <c r="G85" s="50"/>
      <c r="H85" s="50"/>
    </row>
    <row r="86" spans="1:8" ht="17.399999999999999" customHeight="1" x14ac:dyDescent="0.3">
      <c r="A86" s="47"/>
      <c r="B86" s="50"/>
      <c r="C86" s="50"/>
      <c r="D86" s="50"/>
      <c r="E86" s="50"/>
      <c r="F86" s="50"/>
      <c r="G86" s="50"/>
      <c r="H86" s="50"/>
    </row>
    <row r="87" spans="1:8" ht="17.399999999999999" customHeight="1" x14ac:dyDescent="0.3">
      <c r="A87" s="49" t="s">
        <v>113</v>
      </c>
      <c r="B87" s="352" t="s">
        <v>114</v>
      </c>
      <c r="C87" s="352"/>
      <c r="D87" s="352"/>
      <c r="E87" s="352"/>
      <c r="F87" s="352"/>
      <c r="G87" s="352"/>
      <c r="H87" s="352"/>
    </row>
    <row r="88" spans="1:8" ht="17.399999999999999" customHeight="1" x14ac:dyDescent="0.3">
      <c r="A88" s="47"/>
      <c r="B88" s="50"/>
      <c r="C88" s="50"/>
      <c r="D88" s="50"/>
      <c r="E88" s="50"/>
      <c r="F88" s="50"/>
      <c r="G88" s="50"/>
      <c r="H88" s="50"/>
    </row>
    <row r="89" spans="1:8" ht="43.8" customHeight="1" x14ac:dyDescent="0.3">
      <c r="A89" s="353" t="s">
        <v>115</v>
      </c>
      <c r="B89" s="353"/>
      <c r="C89" s="353"/>
      <c r="D89" s="353"/>
      <c r="E89" s="353"/>
      <c r="F89" s="353"/>
      <c r="G89" s="353"/>
      <c r="H89" s="353"/>
    </row>
    <row r="90" spans="1:8" ht="17.399999999999999" customHeight="1" x14ac:dyDescent="0.3">
      <c r="A90" s="350" t="s">
        <v>103</v>
      </c>
      <c r="B90" s="350"/>
      <c r="C90" s="350"/>
      <c r="D90" s="350"/>
      <c r="E90" s="350"/>
      <c r="F90" s="350"/>
      <c r="G90" s="350"/>
      <c r="H90" s="350"/>
    </row>
    <row r="91" spans="1:8" ht="87.6" customHeight="1" x14ac:dyDescent="0.3">
      <c r="A91" s="350" t="s">
        <v>285</v>
      </c>
      <c r="B91" s="350"/>
      <c r="C91" s="350"/>
      <c r="D91" s="350"/>
      <c r="E91" s="350"/>
      <c r="F91" s="350"/>
      <c r="G91" s="350"/>
      <c r="H91" s="350"/>
    </row>
    <row r="92" spans="1:8" ht="17.399999999999999" customHeight="1" x14ac:dyDescent="0.3">
      <c r="A92" s="350"/>
      <c r="B92" s="350"/>
      <c r="C92" s="350"/>
      <c r="D92" s="350"/>
      <c r="E92" s="350"/>
      <c r="F92" s="350"/>
      <c r="G92" s="350"/>
      <c r="H92" s="350"/>
    </row>
    <row r="93" spans="1:8" ht="43.8" customHeight="1" x14ac:dyDescent="0.3">
      <c r="A93" s="350" t="s">
        <v>286</v>
      </c>
      <c r="B93" s="350"/>
      <c r="C93" s="350"/>
      <c r="D93" s="350"/>
      <c r="E93" s="350"/>
      <c r="F93" s="350"/>
      <c r="G93" s="350"/>
      <c r="H93" s="350"/>
    </row>
    <row r="94" spans="1:8" ht="17.399999999999999" customHeight="1" x14ac:dyDescent="0.3">
      <c r="A94" s="350"/>
      <c r="B94" s="350"/>
      <c r="C94" s="350"/>
      <c r="D94" s="350"/>
      <c r="E94" s="350"/>
      <c r="F94" s="350"/>
      <c r="G94" s="350"/>
      <c r="H94" s="350"/>
    </row>
    <row r="95" spans="1:8" ht="60.6" customHeight="1" x14ac:dyDescent="0.3">
      <c r="A95" s="350" t="s">
        <v>287</v>
      </c>
      <c r="B95" s="350"/>
      <c r="C95" s="350"/>
      <c r="D95" s="350"/>
      <c r="E95" s="350"/>
      <c r="F95" s="350"/>
      <c r="G95" s="350"/>
      <c r="H95" s="350"/>
    </row>
    <row r="96" spans="1:8" ht="17.399999999999999" customHeight="1" x14ac:dyDescent="0.3">
      <c r="A96" s="350" t="s">
        <v>103</v>
      </c>
      <c r="B96" s="350"/>
      <c r="C96" s="350"/>
      <c r="D96" s="350"/>
      <c r="E96" s="350"/>
      <c r="F96" s="350"/>
      <c r="G96" s="350"/>
      <c r="H96" s="350"/>
    </row>
    <row r="97" spans="1:8" ht="43.8" customHeight="1" x14ac:dyDescent="0.3">
      <c r="A97" s="350" t="s">
        <v>288</v>
      </c>
      <c r="B97" s="350"/>
      <c r="C97" s="350"/>
      <c r="D97" s="350"/>
      <c r="E97" s="350"/>
      <c r="F97" s="350"/>
      <c r="G97" s="350"/>
      <c r="H97" s="350"/>
    </row>
    <row r="98" spans="1:8" ht="17.399999999999999" customHeight="1" x14ac:dyDescent="0.3">
      <c r="A98" s="350"/>
      <c r="B98" s="350"/>
      <c r="C98" s="350"/>
      <c r="D98" s="350"/>
      <c r="E98" s="350"/>
      <c r="F98" s="350"/>
      <c r="G98" s="350"/>
      <c r="H98" s="350"/>
    </row>
    <row r="99" spans="1:8" ht="43.8" customHeight="1" x14ac:dyDescent="0.3">
      <c r="A99" s="350" t="s">
        <v>289</v>
      </c>
      <c r="B99" s="350"/>
      <c r="C99" s="350"/>
      <c r="D99" s="350"/>
      <c r="E99" s="350"/>
      <c r="F99" s="350"/>
      <c r="G99" s="350"/>
      <c r="H99" s="350"/>
    </row>
    <row r="100" spans="1:8" ht="17.399999999999999" customHeight="1" x14ac:dyDescent="0.3">
      <c r="A100" s="350"/>
      <c r="B100" s="350"/>
      <c r="C100" s="350"/>
      <c r="D100" s="350"/>
      <c r="E100" s="350"/>
      <c r="F100" s="350"/>
      <c r="G100" s="350"/>
      <c r="H100" s="350"/>
    </row>
    <row r="101" spans="1:8" ht="43.8" customHeight="1" x14ac:dyDescent="0.3">
      <c r="A101" s="350" t="s">
        <v>290</v>
      </c>
      <c r="B101" s="350"/>
      <c r="C101" s="350"/>
      <c r="D101" s="350"/>
      <c r="E101" s="350"/>
      <c r="F101" s="350"/>
      <c r="G101" s="350"/>
      <c r="H101" s="350"/>
    </row>
    <row r="102" spans="1:8" ht="17.399999999999999" customHeight="1" x14ac:dyDescent="0.3">
      <c r="A102" s="350"/>
      <c r="B102" s="350"/>
      <c r="C102" s="350"/>
      <c r="D102" s="350"/>
      <c r="E102" s="350"/>
      <c r="F102" s="350"/>
      <c r="G102" s="350"/>
      <c r="H102" s="350"/>
    </row>
    <row r="103" spans="1:8" ht="43.8" customHeight="1" x14ac:dyDescent="0.3">
      <c r="A103" s="350" t="s">
        <v>291</v>
      </c>
      <c r="B103" s="350"/>
      <c r="C103" s="350"/>
      <c r="D103" s="350"/>
      <c r="E103" s="350"/>
      <c r="F103" s="350"/>
      <c r="G103" s="350"/>
      <c r="H103" s="350"/>
    </row>
    <row r="104" spans="1:8" ht="17.399999999999999" customHeight="1" x14ac:dyDescent="0.3">
      <c r="A104" s="350"/>
      <c r="B104" s="350"/>
      <c r="C104" s="350"/>
      <c r="D104" s="350"/>
      <c r="E104" s="350"/>
      <c r="F104" s="350"/>
      <c r="G104" s="350"/>
      <c r="H104" s="350"/>
    </row>
    <row r="105" spans="1:8" ht="43.8" customHeight="1" x14ac:dyDescent="0.3">
      <c r="A105" s="350" t="s">
        <v>292</v>
      </c>
      <c r="B105" s="350"/>
      <c r="C105" s="350"/>
      <c r="D105" s="350"/>
      <c r="E105" s="350"/>
      <c r="F105" s="350"/>
      <c r="G105" s="350"/>
      <c r="H105" s="350"/>
    </row>
    <row r="106" spans="1:8" ht="17.399999999999999" customHeight="1" x14ac:dyDescent="0.3">
      <c r="A106" s="350"/>
      <c r="B106" s="350"/>
      <c r="C106" s="350"/>
      <c r="D106" s="350"/>
      <c r="E106" s="350"/>
      <c r="F106" s="350"/>
      <c r="G106" s="350"/>
      <c r="H106" s="350"/>
    </row>
    <row r="107" spans="1:8" ht="43.8" customHeight="1" x14ac:dyDescent="0.3">
      <c r="A107" s="350" t="s">
        <v>293</v>
      </c>
      <c r="B107" s="350"/>
      <c r="C107" s="350"/>
      <c r="D107" s="350"/>
      <c r="E107" s="350"/>
      <c r="F107" s="350"/>
      <c r="G107" s="350"/>
      <c r="H107" s="350"/>
    </row>
    <row r="108" spans="1:8" ht="17.399999999999999" customHeight="1" x14ac:dyDescent="0.3">
      <c r="A108" s="47"/>
      <c r="B108" s="50"/>
      <c r="C108" s="50"/>
      <c r="D108" s="50"/>
      <c r="E108" s="50"/>
      <c r="F108" s="50"/>
      <c r="G108" s="50"/>
      <c r="H108" s="50"/>
    </row>
    <row r="109" spans="1:8" ht="17.399999999999999" customHeight="1" x14ac:dyDescent="0.3">
      <c r="A109" s="354" t="s">
        <v>116</v>
      </c>
      <c r="B109" s="354"/>
      <c r="C109" s="354"/>
      <c r="D109" s="354"/>
      <c r="E109" s="354"/>
      <c r="F109" s="354"/>
      <c r="G109" s="354"/>
      <c r="H109" s="354"/>
    </row>
    <row r="110" spans="1:8" ht="17.399999999999999" customHeight="1" x14ac:dyDescent="0.3">
      <c r="A110" s="354"/>
      <c r="B110" s="354"/>
      <c r="C110" s="354"/>
      <c r="D110" s="354"/>
      <c r="E110" s="354"/>
      <c r="F110" s="354"/>
      <c r="G110" s="354"/>
      <c r="H110" s="354"/>
    </row>
    <row r="111" spans="1:8" ht="17.399999999999999" customHeight="1" x14ac:dyDescent="0.3">
      <c r="A111" s="50"/>
      <c r="B111" s="50"/>
      <c r="C111" s="50"/>
      <c r="D111" s="50"/>
      <c r="E111" s="50"/>
      <c r="F111" s="50"/>
      <c r="G111" s="50"/>
      <c r="H111" s="50"/>
    </row>
    <row r="112" spans="1:8" ht="17.399999999999999" customHeight="1" x14ac:dyDescent="0.3">
      <c r="A112" s="49" t="s">
        <v>117</v>
      </c>
      <c r="B112" s="352" t="s">
        <v>118</v>
      </c>
      <c r="C112" s="352"/>
      <c r="D112" s="352"/>
      <c r="E112" s="352"/>
      <c r="F112" s="352"/>
      <c r="G112" s="352"/>
      <c r="H112" s="352"/>
    </row>
    <row r="113" spans="1:8" ht="17.399999999999999" customHeight="1" x14ac:dyDescent="0.3">
      <c r="A113" s="47"/>
      <c r="B113" s="50"/>
      <c r="C113" s="50"/>
      <c r="D113" s="50"/>
      <c r="E113" s="50"/>
      <c r="F113" s="50"/>
      <c r="G113" s="50"/>
      <c r="H113" s="50"/>
    </row>
    <row r="114" spans="1:8" ht="35.4" customHeight="1" x14ac:dyDescent="0.3">
      <c r="A114" s="350" t="s">
        <v>294</v>
      </c>
      <c r="B114" s="350"/>
      <c r="C114" s="350"/>
      <c r="D114" s="350"/>
      <c r="E114" s="350"/>
      <c r="F114" s="350"/>
      <c r="G114" s="350"/>
      <c r="H114" s="350"/>
    </row>
    <row r="115" spans="1:8" ht="17.399999999999999" customHeight="1" x14ac:dyDescent="0.3">
      <c r="A115" s="47"/>
      <c r="B115" s="50"/>
      <c r="C115" s="50"/>
      <c r="D115" s="50"/>
      <c r="E115" s="50"/>
      <c r="F115" s="50"/>
      <c r="G115" s="50"/>
      <c r="H115" s="50"/>
    </row>
    <row r="116" spans="1:8" ht="17.399999999999999" customHeight="1" x14ac:dyDescent="0.3">
      <c r="A116" s="49" t="s">
        <v>119</v>
      </c>
      <c r="B116" s="352" t="s">
        <v>120</v>
      </c>
      <c r="C116" s="352"/>
      <c r="D116" s="352"/>
      <c r="E116" s="352"/>
      <c r="F116" s="352"/>
      <c r="G116" s="352"/>
      <c r="H116" s="352"/>
    </row>
    <row r="117" spans="1:8" ht="17.399999999999999" customHeight="1" x14ac:dyDescent="0.3">
      <c r="A117" s="50"/>
      <c r="B117" s="50"/>
      <c r="C117" s="50"/>
      <c r="D117" s="50"/>
      <c r="E117" s="50"/>
      <c r="F117" s="50"/>
      <c r="G117" s="50"/>
      <c r="H117" s="50"/>
    </row>
    <row r="118" spans="1:8" ht="36.6" customHeight="1" x14ac:dyDescent="0.3">
      <c r="A118" s="353" t="s">
        <v>121</v>
      </c>
      <c r="B118" s="353"/>
      <c r="C118" s="353"/>
      <c r="D118" s="353"/>
      <c r="E118" s="353"/>
      <c r="F118" s="353"/>
      <c r="G118" s="353"/>
      <c r="H118" s="353"/>
    </row>
    <row r="119" spans="1:8" ht="17.399999999999999" customHeight="1" x14ac:dyDescent="0.3">
      <c r="A119" s="350" t="s">
        <v>103</v>
      </c>
      <c r="B119" s="350"/>
      <c r="C119" s="350"/>
      <c r="D119" s="350"/>
      <c r="E119" s="350"/>
      <c r="F119" s="350"/>
      <c r="G119" s="350"/>
      <c r="H119" s="350"/>
    </row>
    <row r="120" spans="1:8" ht="31.2" customHeight="1" x14ac:dyDescent="0.3">
      <c r="A120" s="350" t="s">
        <v>295</v>
      </c>
      <c r="B120" s="350"/>
      <c r="C120" s="350"/>
      <c r="D120" s="350"/>
      <c r="E120" s="350"/>
      <c r="F120" s="350"/>
      <c r="G120" s="350"/>
      <c r="H120" s="350"/>
    </row>
    <row r="121" spans="1:8" ht="17.399999999999999" customHeight="1" x14ac:dyDescent="0.3">
      <c r="A121" s="350"/>
      <c r="B121" s="350"/>
      <c r="C121" s="350"/>
      <c r="D121" s="350"/>
      <c r="E121" s="350"/>
      <c r="F121" s="350"/>
      <c r="G121" s="350"/>
      <c r="H121" s="350"/>
    </row>
    <row r="122" spans="1:8" ht="31.2" customHeight="1" x14ac:dyDescent="0.3">
      <c r="A122" s="350" t="s">
        <v>296</v>
      </c>
      <c r="B122" s="350"/>
      <c r="C122" s="350"/>
      <c r="D122" s="350"/>
      <c r="E122" s="350"/>
      <c r="F122" s="350"/>
      <c r="G122" s="350"/>
      <c r="H122" s="350"/>
    </row>
    <row r="123" spans="1:8" ht="17.399999999999999" customHeight="1" x14ac:dyDescent="0.3">
      <c r="A123" s="350"/>
      <c r="B123" s="350"/>
      <c r="C123" s="350"/>
      <c r="D123" s="350"/>
      <c r="E123" s="350"/>
      <c r="F123" s="350"/>
      <c r="G123" s="350"/>
      <c r="H123" s="350"/>
    </row>
    <row r="124" spans="1:8" ht="75.599999999999994" customHeight="1" x14ac:dyDescent="0.3">
      <c r="A124" s="350" t="s">
        <v>297</v>
      </c>
      <c r="B124" s="350"/>
      <c r="C124" s="350"/>
      <c r="D124" s="350"/>
      <c r="E124" s="350"/>
      <c r="F124" s="350"/>
      <c r="G124" s="350"/>
      <c r="H124" s="350"/>
    </row>
    <row r="125" spans="1:8" ht="17.399999999999999" customHeight="1" x14ac:dyDescent="0.3">
      <c r="A125" s="350"/>
      <c r="B125" s="350"/>
      <c r="C125" s="350"/>
      <c r="D125" s="350"/>
      <c r="E125" s="350"/>
      <c r="F125" s="350"/>
      <c r="G125" s="350"/>
      <c r="H125" s="350"/>
    </row>
    <row r="126" spans="1:8" ht="17.399999999999999" customHeight="1" x14ac:dyDescent="0.3">
      <c r="A126" s="350" t="s">
        <v>298</v>
      </c>
      <c r="B126" s="350"/>
      <c r="C126" s="350"/>
      <c r="D126" s="350"/>
      <c r="E126" s="350"/>
      <c r="F126" s="350"/>
      <c r="G126" s="350"/>
      <c r="H126" s="350"/>
    </row>
    <row r="127" spans="1:8" ht="17.399999999999999" customHeight="1" x14ac:dyDescent="0.3">
      <c r="A127" s="47"/>
      <c r="B127" s="50"/>
      <c r="C127" s="50"/>
      <c r="D127" s="50"/>
      <c r="E127" s="50"/>
      <c r="F127" s="50"/>
      <c r="G127" s="50"/>
      <c r="H127" s="50"/>
    </row>
    <row r="128" spans="1:8" ht="17.399999999999999" customHeight="1" x14ac:dyDescent="0.3">
      <c r="A128" s="49" t="s">
        <v>122</v>
      </c>
      <c r="B128" s="352" t="s">
        <v>123</v>
      </c>
      <c r="C128" s="352"/>
      <c r="D128" s="352"/>
      <c r="E128" s="352"/>
      <c r="F128" s="352"/>
      <c r="G128" s="352"/>
      <c r="H128" s="352"/>
    </row>
    <row r="129" spans="1:8" ht="17.399999999999999" customHeight="1" x14ac:dyDescent="0.3">
      <c r="A129" s="350" t="s">
        <v>103</v>
      </c>
      <c r="B129" s="350"/>
      <c r="C129" s="350"/>
      <c r="D129" s="350"/>
      <c r="E129" s="350"/>
      <c r="F129" s="350"/>
      <c r="G129" s="350"/>
      <c r="H129" s="350"/>
    </row>
    <row r="130" spans="1:8" ht="45" customHeight="1" x14ac:dyDescent="0.3">
      <c r="A130" s="350" t="s">
        <v>299</v>
      </c>
      <c r="B130" s="350"/>
      <c r="C130" s="350"/>
      <c r="D130" s="350"/>
      <c r="E130" s="350"/>
      <c r="F130" s="350"/>
      <c r="G130" s="350"/>
      <c r="H130" s="350"/>
    </row>
    <row r="131" spans="1:8" ht="17.399999999999999" customHeight="1" x14ac:dyDescent="0.3">
      <c r="A131" s="350"/>
      <c r="B131" s="350"/>
      <c r="C131" s="350"/>
      <c r="D131" s="350"/>
      <c r="E131" s="350"/>
      <c r="F131" s="350"/>
      <c r="G131" s="350"/>
      <c r="H131" s="350"/>
    </row>
    <row r="132" spans="1:8" ht="34.200000000000003" customHeight="1" x14ac:dyDescent="0.3">
      <c r="A132" s="350" t="s">
        <v>300</v>
      </c>
      <c r="B132" s="350"/>
      <c r="C132" s="350"/>
      <c r="D132" s="350"/>
      <c r="E132" s="350"/>
      <c r="F132" s="350"/>
      <c r="G132" s="350"/>
      <c r="H132" s="350"/>
    </row>
    <row r="133" spans="1:8" ht="17.399999999999999" customHeight="1" x14ac:dyDescent="0.3">
      <c r="A133" s="350"/>
      <c r="B133" s="350"/>
      <c r="C133" s="350"/>
      <c r="D133" s="350"/>
      <c r="E133" s="350"/>
      <c r="F133" s="350"/>
      <c r="G133" s="350"/>
      <c r="H133" s="350"/>
    </row>
    <row r="134" spans="1:8" ht="33" customHeight="1" x14ac:dyDescent="0.3">
      <c r="A134" s="350" t="s">
        <v>301</v>
      </c>
      <c r="B134" s="350"/>
      <c r="C134" s="350"/>
      <c r="D134" s="350"/>
      <c r="E134" s="350"/>
      <c r="F134" s="350"/>
      <c r="G134" s="350"/>
      <c r="H134" s="350"/>
    </row>
    <row r="135" spans="1:8" ht="17.399999999999999" customHeight="1" x14ac:dyDescent="0.3">
      <c r="A135" s="350"/>
      <c r="B135" s="350"/>
      <c r="C135" s="350"/>
      <c r="D135" s="350"/>
      <c r="E135" s="350"/>
      <c r="F135" s="350"/>
      <c r="G135" s="350"/>
      <c r="H135" s="350"/>
    </row>
    <row r="136" spans="1:8" ht="44.4" customHeight="1" x14ac:dyDescent="0.3">
      <c r="A136" s="350" t="s">
        <v>302</v>
      </c>
      <c r="B136" s="350"/>
      <c r="C136" s="350"/>
      <c r="D136" s="350"/>
      <c r="E136" s="350"/>
      <c r="F136" s="350"/>
      <c r="G136" s="350"/>
      <c r="H136" s="350"/>
    </row>
    <row r="137" spans="1:8" ht="17.399999999999999" customHeight="1" x14ac:dyDescent="0.3">
      <c r="A137" s="350"/>
      <c r="B137" s="350"/>
      <c r="C137" s="350"/>
      <c r="D137" s="350"/>
      <c r="E137" s="350"/>
      <c r="F137" s="350"/>
      <c r="G137" s="350"/>
      <c r="H137" s="350"/>
    </row>
    <row r="138" spans="1:8" ht="40.799999999999997" customHeight="1" x14ac:dyDescent="0.3">
      <c r="A138" s="350" t="s">
        <v>303</v>
      </c>
      <c r="B138" s="350"/>
      <c r="C138" s="350"/>
      <c r="D138" s="350"/>
      <c r="E138" s="350"/>
      <c r="F138" s="350"/>
      <c r="G138" s="350"/>
      <c r="H138" s="350"/>
    </row>
    <row r="139" spans="1:8" ht="17.399999999999999" customHeight="1" x14ac:dyDescent="0.3">
      <c r="A139" s="350"/>
      <c r="B139" s="350"/>
      <c r="C139" s="350"/>
      <c r="D139" s="350"/>
      <c r="E139" s="350"/>
      <c r="F139" s="350"/>
      <c r="G139" s="350"/>
      <c r="H139" s="350"/>
    </row>
    <row r="140" spans="1:8" ht="17.399999999999999" customHeight="1" x14ac:dyDescent="0.3">
      <c r="A140" s="49" t="s">
        <v>124</v>
      </c>
      <c r="B140" s="352" t="s">
        <v>125</v>
      </c>
      <c r="C140" s="352"/>
      <c r="D140" s="352"/>
      <c r="E140" s="352"/>
      <c r="F140" s="352"/>
      <c r="G140" s="352"/>
      <c r="H140" s="352"/>
    </row>
    <row r="141" spans="1:8" ht="17.399999999999999" customHeight="1" x14ac:dyDescent="0.3">
      <c r="A141" s="350"/>
      <c r="B141" s="350"/>
      <c r="C141" s="350"/>
      <c r="D141" s="350"/>
      <c r="E141" s="350"/>
      <c r="F141" s="350"/>
      <c r="G141" s="350"/>
      <c r="H141" s="350"/>
    </row>
    <row r="142" spans="1:8" ht="64.2" customHeight="1" x14ac:dyDescent="0.3">
      <c r="A142" s="350" t="s">
        <v>304</v>
      </c>
      <c r="B142" s="350"/>
      <c r="C142" s="350"/>
      <c r="D142" s="350"/>
      <c r="E142" s="350"/>
      <c r="F142" s="350"/>
      <c r="G142" s="350"/>
      <c r="H142" s="350"/>
    </row>
    <row r="143" spans="1:8" ht="17.399999999999999" customHeight="1" x14ac:dyDescent="0.3">
      <c r="A143" s="350"/>
      <c r="B143" s="350"/>
      <c r="C143" s="350"/>
      <c r="D143" s="350"/>
      <c r="E143" s="350"/>
      <c r="F143" s="350"/>
      <c r="G143" s="350"/>
      <c r="H143" s="350"/>
    </row>
    <row r="144" spans="1:8" ht="63.6" customHeight="1" x14ac:dyDescent="0.3">
      <c r="A144" s="350" t="s">
        <v>305</v>
      </c>
      <c r="B144" s="350"/>
      <c r="C144" s="350"/>
      <c r="D144" s="350"/>
      <c r="E144" s="350"/>
      <c r="F144" s="350"/>
      <c r="G144" s="350"/>
      <c r="H144" s="350"/>
    </row>
    <row r="145" spans="1:8" ht="17.399999999999999" customHeight="1" x14ac:dyDescent="0.3">
      <c r="A145" s="350"/>
      <c r="B145" s="350"/>
      <c r="C145" s="350"/>
      <c r="D145" s="350"/>
      <c r="E145" s="350"/>
      <c r="F145" s="350"/>
      <c r="G145" s="350"/>
      <c r="H145" s="350"/>
    </row>
    <row r="146" spans="1:8" ht="17.399999999999999" customHeight="1" x14ac:dyDescent="0.3">
      <c r="A146" s="49" t="s">
        <v>126</v>
      </c>
      <c r="B146" s="352" t="s">
        <v>127</v>
      </c>
      <c r="C146" s="352"/>
      <c r="D146" s="352"/>
      <c r="E146" s="352"/>
      <c r="F146" s="352"/>
      <c r="G146" s="352"/>
      <c r="H146" s="352"/>
    </row>
    <row r="147" spans="1:8" ht="17.399999999999999" customHeight="1" x14ac:dyDescent="0.3">
      <c r="A147" s="350" t="s">
        <v>103</v>
      </c>
      <c r="B147" s="350"/>
      <c r="C147" s="350"/>
      <c r="D147" s="350"/>
      <c r="E147" s="350"/>
      <c r="F147" s="350"/>
      <c r="G147" s="350"/>
      <c r="H147" s="350"/>
    </row>
    <row r="148" spans="1:8" ht="36" customHeight="1" x14ac:dyDescent="0.3">
      <c r="A148" s="350" t="s">
        <v>306</v>
      </c>
      <c r="B148" s="350"/>
      <c r="C148" s="350"/>
      <c r="D148" s="350"/>
      <c r="E148" s="350"/>
      <c r="F148" s="350"/>
      <c r="G148" s="350"/>
      <c r="H148" s="350"/>
    </row>
    <row r="149" spans="1:8" ht="17.399999999999999" customHeight="1" x14ac:dyDescent="0.3">
      <c r="A149" s="53"/>
      <c r="B149" s="53"/>
      <c r="C149" s="54"/>
      <c r="D149" s="54"/>
      <c r="E149" s="54"/>
      <c r="F149" s="54"/>
      <c r="G149" s="54"/>
      <c r="H149" s="54"/>
    </row>
    <row r="150" spans="1:8" ht="17.399999999999999" customHeight="1" x14ac:dyDescent="0.3">
      <c r="A150" s="49" t="s">
        <v>128</v>
      </c>
      <c r="B150" s="352" t="s">
        <v>129</v>
      </c>
      <c r="C150" s="352"/>
      <c r="D150" s="352"/>
      <c r="E150" s="352"/>
      <c r="F150" s="352"/>
      <c r="G150" s="352"/>
      <c r="H150" s="352"/>
    </row>
    <row r="151" spans="1:8" ht="17.399999999999999" customHeight="1" x14ac:dyDescent="0.3">
      <c r="A151" s="350"/>
      <c r="B151" s="350"/>
      <c r="C151" s="350"/>
      <c r="D151" s="350"/>
      <c r="E151" s="350"/>
      <c r="F151" s="350"/>
      <c r="G151" s="350"/>
      <c r="H151" s="350"/>
    </row>
    <row r="152" spans="1:8" ht="51" customHeight="1" x14ac:dyDescent="0.3">
      <c r="A152" s="350" t="s">
        <v>307</v>
      </c>
      <c r="B152" s="350"/>
      <c r="C152" s="350"/>
      <c r="D152" s="350"/>
      <c r="E152" s="350"/>
      <c r="F152" s="350"/>
      <c r="G152" s="350"/>
      <c r="H152" s="350"/>
    </row>
    <row r="153" spans="1:8" ht="17.399999999999999" customHeight="1" x14ac:dyDescent="0.3">
      <c r="A153" s="350"/>
      <c r="B153" s="350"/>
      <c r="C153" s="350"/>
      <c r="D153" s="350"/>
      <c r="E153" s="350"/>
      <c r="F153" s="350"/>
      <c r="G153" s="350"/>
      <c r="H153" s="350"/>
    </row>
    <row r="154" spans="1:8" ht="51" customHeight="1" x14ac:dyDescent="0.3">
      <c r="A154" s="350" t="s">
        <v>308</v>
      </c>
      <c r="B154" s="350"/>
      <c r="C154" s="350"/>
      <c r="D154" s="350"/>
      <c r="E154" s="350"/>
      <c r="F154" s="350"/>
      <c r="G154" s="350"/>
      <c r="H154" s="350"/>
    </row>
    <row r="155" spans="1:8" ht="17.399999999999999" customHeight="1" x14ac:dyDescent="0.3">
      <c r="A155" s="350"/>
      <c r="B155" s="350"/>
      <c r="C155" s="350"/>
      <c r="D155" s="350"/>
      <c r="E155" s="350"/>
      <c r="F155" s="350"/>
      <c r="G155" s="350"/>
      <c r="H155" s="350"/>
    </row>
    <row r="156" spans="1:8" ht="36.6" customHeight="1" x14ac:dyDescent="0.3">
      <c r="A156" s="350" t="s">
        <v>309</v>
      </c>
      <c r="B156" s="350"/>
      <c r="C156" s="350"/>
      <c r="D156" s="350"/>
      <c r="E156" s="350"/>
      <c r="F156" s="350"/>
      <c r="G156" s="350"/>
      <c r="H156" s="350"/>
    </row>
    <row r="157" spans="1:8" ht="17.399999999999999" customHeight="1" x14ac:dyDescent="0.3">
      <c r="A157" s="350"/>
      <c r="B157" s="350"/>
      <c r="C157" s="350"/>
      <c r="D157" s="350"/>
      <c r="E157" s="350"/>
      <c r="F157" s="350"/>
      <c r="G157" s="350"/>
      <c r="H157" s="350"/>
    </row>
    <row r="158" spans="1:8" ht="60.6" customHeight="1" x14ac:dyDescent="0.3">
      <c r="A158" s="353" t="s">
        <v>130</v>
      </c>
      <c r="B158" s="353"/>
      <c r="C158" s="353"/>
      <c r="D158" s="353"/>
      <c r="E158" s="353"/>
      <c r="F158" s="353"/>
      <c r="G158" s="353"/>
      <c r="H158" s="353"/>
    </row>
    <row r="159" spans="1:8" ht="17.399999999999999" customHeight="1" x14ac:dyDescent="0.3">
      <c r="A159" s="350"/>
      <c r="B159" s="350"/>
      <c r="C159" s="350"/>
      <c r="D159" s="350"/>
      <c r="E159" s="350"/>
      <c r="F159" s="350"/>
      <c r="G159" s="350"/>
      <c r="H159" s="350"/>
    </row>
    <row r="160" spans="1:8" ht="63.6" customHeight="1" x14ac:dyDescent="0.3">
      <c r="A160" s="350" t="s">
        <v>310</v>
      </c>
      <c r="B160" s="350"/>
      <c r="C160" s="350"/>
      <c r="D160" s="350"/>
      <c r="E160" s="350"/>
      <c r="F160" s="350"/>
      <c r="G160" s="350"/>
      <c r="H160" s="350"/>
    </row>
    <row r="161" spans="1:8" ht="17.399999999999999" customHeight="1" x14ac:dyDescent="0.3">
      <c r="A161" s="350"/>
      <c r="B161" s="350"/>
      <c r="C161" s="350"/>
      <c r="D161" s="350"/>
      <c r="E161" s="350"/>
      <c r="F161" s="350"/>
      <c r="G161" s="350"/>
      <c r="H161" s="350"/>
    </row>
    <row r="162" spans="1:8" ht="51" customHeight="1" x14ac:dyDescent="0.3">
      <c r="A162" s="350" t="s">
        <v>311</v>
      </c>
      <c r="B162" s="350"/>
      <c r="C162" s="350"/>
      <c r="D162" s="350"/>
      <c r="E162" s="350"/>
      <c r="F162" s="350"/>
      <c r="G162" s="350"/>
      <c r="H162" s="350"/>
    </row>
    <row r="163" spans="1:8" ht="17.399999999999999" customHeight="1" x14ac:dyDescent="0.3">
      <c r="A163" s="350"/>
      <c r="B163" s="350"/>
      <c r="C163" s="350"/>
      <c r="D163" s="350"/>
      <c r="E163" s="350"/>
      <c r="F163" s="350"/>
      <c r="G163" s="350"/>
      <c r="H163" s="350"/>
    </row>
    <row r="164" spans="1:8" ht="51" customHeight="1" x14ac:dyDescent="0.3">
      <c r="A164" s="350" t="s">
        <v>312</v>
      </c>
      <c r="B164" s="350"/>
      <c r="C164" s="350"/>
      <c r="D164" s="350"/>
      <c r="E164" s="350"/>
      <c r="F164" s="350"/>
      <c r="G164" s="350"/>
      <c r="H164" s="350"/>
    </row>
    <row r="165" spans="1:8" ht="17.399999999999999" customHeight="1" x14ac:dyDescent="0.3">
      <c r="A165" s="350"/>
      <c r="B165" s="350"/>
      <c r="C165" s="350"/>
      <c r="D165" s="350"/>
      <c r="E165" s="350"/>
      <c r="F165" s="350"/>
      <c r="G165" s="350"/>
      <c r="H165" s="350"/>
    </row>
    <row r="166" spans="1:8" ht="51" customHeight="1" x14ac:dyDescent="0.3">
      <c r="A166" s="350" t="s">
        <v>313</v>
      </c>
      <c r="B166" s="350"/>
      <c r="C166" s="350"/>
      <c r="D166" s="350"/>
      <c r="E166" s="350"/>
      <c r="F166" s="350"/>
      <c r="G166" s="350"/>
      <c r="H166" s="350"/>
    </row>
    <row r="167" spans="1:8" ht="17.399999999999999" customHeight="1" x14ac:dyDescent="0.3">
      <c r="A167" s="350"/>
      <c r="B167" s="350"/>
      <c r="C167" s="350"/>
      <c r="D167" s="350"/>
      <c r="E167" s="350"/>
      <c r="F167" s="350"/>
      <c r="G167" s="350"/>
      <c r="H167" s="350"/>
    </row>
    <row r="168" spans="1:8" ht="51" customHeight="1" x14ac:dyDescent="0.3">
      <c r="A168" s="350" t="s">
        <v>314</v>
      </c>
      <c r="B168" s="350"/>
      <c r="C168" s="350"/>
      <c r="D168" s="350"/>
      <c r="E168" s="350"/>
      <c r="F168" s="350"/>
      <c r="G168" s="350"/>
      <c r="H168" s="350"/>
    </row>
    <row r="169" spans="1:8" ht="17.399999999999999" customHeight="1" x14ac:dyDescent="0.3">
      <c r="A169" s="350"/>
      <c r="B169" s="350"/>
      <c r="C169" s="350"/>
      <c r="D169" s="350"/>
      <c r="E169" s="350"/>
      <c r="F169" s="350"/>
      <c r="G169" s="350"/>
      <c r="H169" s="350"/>
    </row>
    <row r="170" spans="1:8" ht="29.4" customHeight="1" x14ac:dyDescent="0.3">
      <c r="A170" s="350" t="s">
        <v>315</v>
      </c>
      <c r="B170" s="350"/>
      <c r="C170" s="350"/>
      <c r="D170" s="350"/>
      <c r="E170" s="350"/>
      <c r="F170" s="350"/>
      <c r="G170" s="350"/>
      <c r="H170" s="350"/>
    </row>
    <row r="171" spans="1:8" ht="17.399999999999999" customHeight="1" x14ac:dyDescent="0.3">
      <c r="A171" s="350"/>
      <c r="B171" s="350"/>
      <c r="C171" s="350"/>
      <c r="D171" s="350"/>
      <c r="E171" s="350"/>
      <c r="F171" s="350"/>
      <c r="G171" s="350"/>
      <c r="H171" s="350"/>
    </row>
    <row r="172" spans="1:8" ht="34.799999999999997" customHeight="1" x14ac:dyDescent="0.3">
      <c r="A172" s="350" t="s">
        <v>316</v>
      </c>
      <c r="B172" s="350"/>
      <c r="C172" s="350"/>
      <c r="D172" s="350"/>
      <c r="E172" s="350"/>
      <c r="F172" s="350"/>
      <c r="G172" s="350"/>
      <c r="H172" s="350"/>
    </row>
    <row r="173" spans="1:8" ht="17.399999999999999" customHeight="1" x14ac:dyDescent="0.3">
      <c r="A173" s="354" t="s">
        <v>131</v>
      </c>
      <c r="B173" s="354"/>
      <c r="C173" s="354"/>
      <c r="D173" s="354"/>
      <c r="E173" s="354"/>
      <c r="F173" s="354"/>
      <c r="G173" s="354"/>
      <c r="H173" s="354"/>
    </row>
    <row r="174" spans="1:8" ht="17.399999999999999" customHeight="1" x14ac:dyDescent="0.3">
      <c r="A174" s="354"/>
      <c r="B174" s="354"/>
      <c r="C174" s="354"/>
      <c r="D174" s="354"/>
      <c r="E174" s="354"/>
      <c r="F174" s="354"/>
      <c r="G174" s="354"/>
      <c r="H174" s="354"/>
    </row>
    <row r="175" spans="1:8" ht="17.399999999999999" customHeight="1" x14ac:dyDescent="0.3">
      <c r="A175" s="51"/>
      <c r="B175" s="51"/>
      <c r="C175" s="51"/>
      <c r="D175" s="51"/>
      <c r="E175" s="51"/>
      <c r="F175" s="51"/>
      <c r="G175" s="51"/>
      <c r="H175" s="51"/>
    </row>
    <row r="176" spans="1:8" ht="60.6" customHeight="1" x14ac:dyDescent="0.3">
      <c r="A176" s="353" t="s">
        <v>132</v>
      </c>
      <c r="B176" s="353"/>
      <c r="C176" s="353"/>
      <c r="D176" s="353"/>
      <c r="E176" s="353"/>
      <c r="F176" s="353"/>
      <c r="G176" s="353"/>
      <c r="H176" s="353"/>
    </row>
    <row r="177" spans="1:8" ht="18" customHeight="1" x14ac:dyDescent="0.3">
      <c r="A177" s="52"/>
      <c r="B177" s="52"/>
      <c r="C177" s="52"/>
      <c r="D177" s="52"/>
      <c r="E177" s="52"/>
      <c r="F177" s="52"/>
      <c r="G177" s="52"/>
      <c r="H177" s="52"/>
    </row>
    <row r="178" spans="1:8" ht="17.399999999999999" customHeight="1" x14ac:dyDescent="0.3">
      <c r="A178" s="353" t="s">
        <v>133</v>
      </c>
      <c r="B178" s="353"/>
      <c r="C178" s="353"/>
      <c r="D178" s="353"/>
      <c r="E178" s="353"/>
      <c r="F178" s="353"/>
      <c r="G178" s="353"/>
      <c r="H178" s="353"/>
    </row>
    <row r="179" spans="1:8" ht="17.399999999999999" customHeight="1" x14ac:dyDescent="0.3">
      <c r="A179" s="47"/>
      <c r="B179" s="50"/>
      <c r="C179" s="50"/>
      <c r="D179" s="50"/>
      <c r="E179" s="50"/>
      <c r="F179" s="50"/>
      <c r="G179" s="50"/>
      <c r="H179" s="50"/>
    </row>
    <row r="180" spans="1:8" ht="17.399999999999999" customHeight="1" x14ac:dyDescent="0.3">
      <c r="A180" s="49" t="s">
        <v>134</v>
      </c>
      <c r="B180" s="352" t="s">
        <v>135</v>
      </c>
      <c r="C180" s="352"/>
      <c r="D180" s="352"/>
      <c r="E180" s="352"/>
      <c r="F180" s="352"/>
      <c r="G180" s="352"/>
      <c r="H180" s="352"/>
    </row>
    <row r="181" spans="1:8" ht="17.399999999999999" customHeight="1" x14ac:dyDescent="0.3">
      <c r="A181" s="350" t="s">
        <v>103</v>
      </c>
      <c r="B181" s="350"/>
      <c r="C181" s="350"/>
      <c r="D181" s="350"/>
      <c r="E181" s="350"/>
      <c r="F181" s="350"/>
      <c r="G181" s="350"/>
      <c r="H181" s="350"/>
    </row>
    <row r="182" spans="1:8" ht="17.399999999999999" customHeight="1" x14ac:dyDescent="0.3">
      <c r="A182" s="350" t="s">
        <v>317</v>
      </c>
      <c r="B182" s="350"/>
      <c r="C182" s="350"/>
      <c r="D182" s="350"/>
      <c r="E182" s="350"/>
      <c r="F182" s="350"/>
      <c r="G182" s="350"/>
      <c r="H182" s="350"/>
    </row>
    <row r="183" spans="1:8" ht="17.399999999999999" customHeight="1" x14ac:dyDescent="0.3">
      <c r="A183" s="350"/>
      <c r="B183" s="350"/>
      <c r="C183" s="350"/>
      <c r="D183" s="350"/>
      <c r="E183" s="350"/>
      <c r="F183" s="350"/>
      <c r="G183" s="350"/>
      <c r="H183" s="350"/>
    </row>
    <row r="184" spans="1:8" ht="39.6" customHeight="1" x14ac:dyDescent="0.3">
      <c r="A184" s="350" t="s">
        <v>318</v>
      </c>
      <c r="B184" s="350"/>
      <c r="C184" s="350"/>
      <c r="D184" s="350"/>
      <c r="E184" s="350"/>
      <c r="F184" s="350"/>
      <c r="G184" s="350"/>
      <c r="H184" s="350"/>
    </row>
    <row r="185" spans="1:8" ht="17.399999999999999" customHeight="1" x14ac:dyDescent="0.3">
      <c r="A185" s="350"/>
      <c r="B185" s="350"/>
      <c r="C185" s="350"/>
      <c r="D185" s="350"/>
      <c r="E185" s="350"/>
      <c r="F185" s="350"/>
      <c r="G185" s="350"/>
      <c r="H185" s="350"/>
    </row>
    <row r="186" spans="1:8" ht="61.8" customHeight="1" x14ac:dyDescent="0.3">
      <c r="A186" s="350" t="s">
        <v>319</v>
      </c>
      <c r="B186" s="350"/>
      <c r="C186" s="350"/>
      <c r="D186" s="350"/>
      <c r="E186" s="350"/>
      <c r="F186" s="350"/>
      <c r="G186" s="350"/>
      <c r="H186" s="350"/>
    </row>
    <row r="187" spans="1:8" ht="17.399999999999999" customHeight="1" x14ac:dyDescent="0.3">
      <c r="A187" s="350"/>
      <c r="B187" s="350"/>
      <c r="C187" s="350"/>
      <c r="D187" s="350"/>
      <c r="E187" s="350"/>
      <c r="F187" s="350"/>
      <c r="G187" s="350"/>
      <c r="H187" s="350"/>
    </row>
    <row r="188" spans="1:8" ht="39.6" customHeight="1" x14ac:dyDescent="0.3">
      <c r="A188" s="350" t="s">
        <v>320</v>
      </c>
      <c r="B188" s="350"/>
      <c r="C188" s="350"/>
      <c r="D188" s="350"/>
      <c r="E188" s="350"/>
      <c r="F188" s="350"/>
      <c r="G188" s="350"/>
      <c r="H188" s="350"/>
    </row>
    <row r="189" spans="1:8" ht="17.399999999999999" customHeight="1" x14ac:dyDescent="0.3">
      <c r="A189" s="350"/>
      <c r="B189" s="350"/>
      <c r="C189" s="350"/>
      <c r="D189" s="350"/>
      <c r="E189" s="350"/>
      <c r="F189" s="350"/>
      <c r="G189" s="350"/>
      <c r="H189" s="350"/>
    </row>
    <row r="190" spans="1:8" ht="49.2" customHeight="1" x14ac:dyDescent="0.3">
      <c r="A190" s="350" t="s">
        <v>321</v>
      </c>
      <c r="B190" s="350"/>
      <c r="C190" s="350"/>
      <c r="D190" s="350"/>
      <c r="E190" s="350"/>
      <c r="F190" s="350"/>
      <c r="G190" s="350"/>
      <c r="H190" s="350"/>
    </row>
    <row r="191" spans="1:8" ht="17.399999999999999" customHeight="1" x14ac:dyDescent="0.3">
      <c r="A191" s="350"/>
      <c r="B191" s="350"/>
      <c r="C191" s="350"/>
      <c r="D191" s="350"/>
      <c r="E191" s="350"/>
      <c r="F191" s="350"/>
      <c r="G191" s="350"/>
      <c r="H191" s="350"/>
    </row>
    <row r="192" spans="1:8" ht="17.399999999999999" customHeight="1" x14ac:dyDescent="0.3">
      <c r="A192" s="350" t="s">
        <v>322</v>
      </c>
      <c r="B192" s="350"/>
      <c r="C192" s="350"/>
      <c r="D192" s="350"/>
      <c r="E192" s="350"/>
      <c r="F192" s="350"/>
      <c r="G192" s="350"/>
      <c r="H192" s="350"/>
    </row>
    <row r="193" spans="1:8" ht="17.399999999999999" customHeight="1" x14ac:dyDescent="0.3">
      <c r="A193" s="350"/>
      <c r="B193" s="350"/>
      <c r="C193" s="350"/>
      <c r="D193" s="350"/>
      <c r="E193" s="350"/>
      <c r="F193" s="350"/>
      <c r="G193" s="350"/>
      <c r="H193" s="350"/>
    </row>
    <row r="194" spans="1:8" ht="39.6" customHeight="1" x14ac:dyDescent="0.3">
      <c r="A194" s="350" t="s">
        <v>323</v>
      </c>
      <c r="B194" s="350"/>
      <c r="C194" s="350"/>
      <c r="D194" s="350"/>
      <c r="E194" s="350"/>
      <c r="F194" s="350"/>
      <c r="G194" s="350"/>
      <c r="H194" s="350"/>
    </row>
    <row r="195" spans="1:8" ht="17.399999999999999" customHeight="1" x14ac:dyDescent="0.3">
      <c r="A195" s="350"/>
      <c r="B195" s="350"/>
      <c r="C195" s="350"/>
      <c r="D195" s="350"/>
      <c r="E195" s="350"/>
      <c r="F195" s="350"/>
      <c r="G195" s="350"/>
      <c r="H195" s="350"/>
    </row>
    <row r="196" spans="1:8" ht="17.399999999999999" customHeight="1" x14ac:dyDescent="0.3">
      <c r="A196" s="350" t="s">
        <v>324</v>
      </c>
      <c r="B196" s="350"/>
      <c r="C196" s="350"/>
      <c r="D196" s="350"/>
      <c r="E196" s="350"/>
      <c r="F196" s="350"/>
      <c r="G196" s="350"/>
      <c r="H196" s="350"/>
    </row>
    <row r="197" spans="1:8" ht="17.399999999999999" customHeight="1" x14ac:dyDescent="0.3">
      <c r="A197" s="350"/>
      <c r="B197" s="350"/>
      <c r="C197" s="350"/>
      <c r="D197" s="350"/>
      <c r="E197" s="350"/>
      <c r="F197" s="350"/>
      <c r="G197" s="350"/>
      <c r="H197" s="350"/>
    </row>
    <row r="198" spans="1:8" ht="49.2" customHeight="1" x14ac:dyDescent="0.3">
      <c r="A198" s="350" t="s">
        <v>325</v>
      </c>
      <c r="B198" s="350"/>
      <c r="C198" s="350"/>
      <c r="D198" s="350"/>
      <c r="E198" s="350"/>
      <c r="F198" s="350"/>
      <c r="G198" s="350"/>
      <c r="H198" s="350"/>
    </row>
    <row r="199" spans="1:8" ht="17.399999999999999" customHeight="1" x14ac:dyDescent="0.3">
      <c r="A199" s="350"/>
      <c r="B199" s="350"/>
      <c r="C199" s="350"/>
      <c r="D199" s="350"/>
      <c r="E199" s="350"/>
      <c r="F199" s="350"/>
      <c r="G199" s="350"/>
      <c r="H199" s="350"/>
    </row>
    <row r="200" spans="1:8" ht="88.2" customHeight="1" x14ac:dyDescent="0.3">
      <c r="A200" s="350" t="s">
        <v>326</v>
      </c>
      <c r="B200" s="350"/>
      <c r="C200" s="350"/>
      <c r="D200" s="350"/>
      <c r="E200" s="350"/>
      <c r="F200" s="350"/>
      <c r="G200" s="350"/>
      <c r="H200" s="350"/>
    </row>
    <row r="201" spans="1:8" ht="17.399999999999999" customHeight="1" x14ac:dyDescent="0.3">
      <c r="A201" s="350"/>
      <c r="B201" s="350"/>
      <c r="C201" s="350"/>
      <c r="D201" s="350"/>
      <c r="E201" s="350"/>
      <c r="F201" s="350"/>
      <c r="G201" s="350"/>
      <c r="H201" s="350"/>
    </row>
    <row r="202" spans="1:8" ht="39.6" customHeight="1" x14ac:dyDescent="0.3">
      <c r="A202" s="350" t="s">
        <v>327</v>
      </c>
      <c r="B202" s="350"/>
      <c r="C202" s="350"/>
      <c r="D202" s="350"/>
      <c r="E202" s="350"/>
      <c r="F202" s="350"/>
      <c r="G202" s="350"/>
      <c r="H202" s="350"/>
    </row>
    <row r="203" spans="1:8" ht="17.399999999999999" customHeight="1" x14ac:dyDescent="0.3">
      <c r="A203" s="350"/>
      <c r="B203" s="350"/>
      <c r="C203" s="350"/>
      <c r="D203" s="350"/>
      <c r="E203" s="350"/>
      <c r="F203" s="350"/>
      <c r="G203" s="350"/>
      <c r="H203" s="350"/>
    </row>
    <row r="204" spans="1:8" ht="48" customHeight="1" x14ac:dyDescent="0.3">
      <c r="A204" s="350" t="s">
        <v>328</v>
      </c>
      <c r="B204" s="350"/>
      <c r="C204" s="350"/>
      <c r="D204" s="350"/>
      <c r="E204" s="350"/>
      <c r="F204" s="350"/>
      <c r="G204" s="350"/>
      <c r="H204" s="350"/>
    </row>
    <row r="205" spans="1:8" ht="17.399999999999999" customHeight="1" x14ac:dyDescent="0.3">
      <c r="A205" s="350"/>
      <c r="B205" s="350"/>
      <c r="C205" s="350"/>
      <c r="D205" s="350"/>
      <c r="E205" s="350"/>
      <c r="F205" s="350"/>
      <c r="G205" s="350"/>
      <c r="H205" s="350"/>
    </row>
    <row r="206" spans="1:8" ht="87" customHeight="1" x14ac:dyDescent="0.3">
      <c r="A206" s="350" t="s">
        <v>329</v>
      </c>
      <c r="B206" s="350"/>
      <c r="C206" s="350"/>
      <c r="D206" s="350"/>
      <c r="E206" s="350"/>
      <c r="F206" s="350"/>
      <c r="G206" s="350"/>
      <c r="H206" s="350"/>
    </row>
    <row r="207" spans="1:8" ht="17.399999999999999" customHeight="1" x14ac:dyDescent="0.3">
      <c r="A207" s="350" t="s">
        <v>103</v>
      </c>
      <c r="B207" s="350"/>
      <c r="C207" s="350"/>
      <c r="D207" s="350"/>
      <c r="E207" s="350"/>
      <c r="F207" s="350"/>
      <c r="G207" s="350"/>
      <c r="H207" s="350"/>
    </row>
    <row r="208" spans="1:8" ht="39" customHeight="1" x14ac:dyDescent="0.3">
      <c r="A208" s="350" t="s">
        <v>330</v>
      </c>
      <c r="B208" s="350"/>
      <c r="C208" s="350"/>
      <c r="D208" s="350"/>
      <c r="E208" s="350"/>
      <c r="F208" s="350"/>
      <c r="G208" s="350"/>
      <c r="H208" s="350"/>
    </row>
    <row r="209" spans="1:8" ht="17.399999999999999" customHeight="1" x14ac:dyDescent="0.3">
      <c r="A209" s="350"/>
      <c r="B209" s="350"/>
      <c r="C209" s="350"/>
      <c r="D209" s="350"/>
      <c r="E209" s="350"/>
      <c r="F209" s="350"/>
      <c r="G209" s="350"/>
      <c r="H209" s="350"/>
    </row>
    <row r="210" spans="1:8" ht="45.6" customHeight="1" x14ac:dyDescent="0.3">
      <c r="A210" s="350" t="s">
        <v>331</v>
      </c>
      <c r="B210" s="350"/>
      <c r="C210" s="350"/>
      <c r="D210" s="350"/>
      <c r="E210" s="350"/>
      <c r="F210" s="350"/>
      <c r="G210" s="350"/>
      <c r="H210" s="350"/>
    </row>
    <row r="211" spans="1:8" ht="17.399999999999999" customHeight="1" x14ac:dyDescent="0.3">
      <c r="A211" s="350"/>
      <c r="B211" s="350"/>
      <c r="C211" s="350"/>
      <c r="D211" s="350"/>
      <c r="E211" s="350"/>
      <c r="F211" s="350"/>
      <c r="G211" s="350"/>
      <c r="H211" s="350"/>
    </row>
    <row r="212" spans="1:8" ht="39" customHeight="1" x14ac:dyDescent="0.3">
      <c r="A212" s="350" t="s">
        <v>332</v>
      </c>
      <c r="B212" s="350"/>
      <c r="C212" s="350"/>
      <c r="D212" s="350"/>
      <c r="E212" s="350"/>
      <c r="F212" s="350"/>
      <c r="G212" s="350"/>
      <c r="H212" s="350"/>
    </row>
    <row r="213" spans="1:8" ht="17.399999999999999" customHeight="1" x14ac:dyDescent="0.3">
      <c r="A213" s="350" t="s">
        <v>103</v>
      </c>
      <c r="B213" s="350"/>
      <c r="C213" s="350"/>
      <c r="D213" s="350"/>
      <c r="E213" s="350"/>
      <c r="F213" s="350"/>
      <c r="G213" s="350"/>
      <c r="H213" s="350"/>
    </row>
    <row r="214" spans="1:8" ht="39" customHeight="1" x14ac:dyDescent="0.3">
      <c r="A214" s="350" t="s">
        <v>333</v>
      </c>
      <c r="B214" s="350"/>
      <c r="C214" s="350"/>
      <c r="D214" s="350"/>
      <c r="E214" s="350"/>
      <c r="F214" s="350"/>
      <c r="G214" s="350"/>
      <c r="H214" s="350"/>
    </row>
    <row r="215" spans="1:8" ht="17.399999999999999" customHeight="1" x14ac:dyDescent="0.3">
      <c r="A215" s="350"/>
      <c r="B215" s="350"/>
      <c r="C215" s="350"/>
      <c r="D215" s="350"/>
      <c r="E215" s="350"/>
      <c r="F215" s="350"/>
      <c r="G215" s="350"/>
      <c r="H215" s="350"/>
    </row>
    <row r="216" spans="1:8" ht="45" customHeight="1" x14ac:dyDescent="0.3">
      <c r="A216" s="350" t="s">
        <v>334</v>
      </c>
      <c r="B216" s="350"/>
      <c r="C216" s="350"/>
      <c r="D216" s="350"/>
      <c r="E216" s="350"/>
      <c r="F216" s="350"/>
      <c r="G216" s="350"/>
      <c r="H216" s="350"/>
    </row>
    <row r="217" spans="1:8" ht="17.399999999999999" customHeight="1" x14ac:dyDescent="0.3">
      <c r="A217" s="350"/>
      <c r="B217" s="350"/>
      <c r="C217" s="350"/>
      <c r="D217" s="350"/>
      <c r="E217" s="350"/>
      <c r="F217" s="350"/>
      <c r="G217" s="350"/>
      <c r="H217" s="350"/>
    </row>
    <row r="218" spans="1:8" ht="17.399999999999999" customHeight="1" x14ac:dyDescent="0.3">
      <c r="A218" s="49" t="s">
        <v>136</v>
      </c>
      <c r="B218" s="352" t="s">
        <v>137</v>
      </c>
      <c r="C218" s="352"/>
      <c r="D218" s="352"/>
      <c r="E218" s="352"/>
      <c r="F218" s="352"/>
      <c r="G218" s="352"/>
      <c r="H218" s="352"/>
    </row>
    <row r="219" spans="1:8" ht="17.399999999999999" customHeight="1" x14ac:dyDescent="0.3">
      <c r="A219" s="350"/>
      <c r="B219" s="350"/>
      <c r="C219" s="350"/>
      <c r="D219" s="350"/>
      <c r="E219" s="350"/>
      <c r="F219" s="350"/>
      <c r="G219" s="350"/>
      <c r="H219" s="350"/>
    </row>
    <row r="220" spans="1:8" ht="43.2" customHeight="1" x14ac:dyDescent="0.3">
      <c r="A220" s="353" t="s">
        <v>138</v>
      </c>
      <c r="B220" s="353"/>
      <c r="C220" s="353"/>
      <c r="D220" s="353"/>
      <c r="E220" s="353"/>
      <c r="F220" s="353"/>
      <c r="G220" s="353"/>
      <c r="H220" s="353"/>
    </row>
    <row r="221" spans="1:8" ht="17.399999999999999" customHeight="1" x14ac:dyDescent="0.3">
      <c r="A221" s="350"/>
      <c r="B221" s="350"/>
      <c r="C221" s="350"/>
      <c r="D221" s="350"/>
      <c r="E221" s="350"/>
      <c r="F221" s="350"/>
      <c r="G221" s="350"/>
      <c r="H221" s="350"/>
    </row>
    <row r="222" spans="1:8" ht="69" customHeight="1" x14ac:dyDescent="0.3">
      <c r="A222" s="350" t="s">
        <v>335</v>
      </c>
      <c r="B222" s="350"/>
      <c r="C222" s="350"/>
      <c r="D222" s="350"/>
      <c r="E222" s="350"/>
      <c r="F222" s="350"/>
      <c r="G222" s="350"/>
      <c r="H222" s="350"/>
    </row>
    <row r="223" spans="1:8" ht="17.399999999999999" customHeight="1" x14ac:dyDescent="0.3">
      <c r="A223" s="350"/>
      <c r="B223" s="350"/>
      <c r="C223" s="350"/>
      <c r="D223" s="350"/>
      <c r="E223" s="350"/>
      <c r="F223" s="350"/>
      <c r="G223" s="350"/>
      <c r="H223" s="350"/>
    </row>
    <row r="224" spans="1:8" ht="84" customHeight="1" x14ac:dyDescent="0.3">
      <c r="A224" s="350" t="s">
        <v>336</v>
      </c>
      <c r="B224" s="350"/>
      <c r="C224" s="350"/>
      <c r="D224" s="350"/>
      <c r="E224" s="350"/>
      <c r="F224" s="350"/>
      <c r="G224" s="350"/>
      <c r="H224" s="350"/>
    </row>
    <row r="225" spans="1:8" ht="17.399999999999999" customHeight="1" x14ac:dyDescent="0.3">
      <c r="A225" s="350"/>
      <c r="B225" s="350"/>
      <c r="C225" s="350"/>
      <c r="D225" s="350"/>
      <c r="E225" s="350"/>
      <c r="F225" s="350"/>
      <c r="G225" s="350"/>
      <c r="H225" s="350"/>
    </row>
    <row r="226" spans="1:8" ht="53.4" customHeight="1" x14ac:dyDescent="0.3">
      <c r="A226" s="350" t="s">
        <v>337</v>
      </c>
      <c r="B226" s="350"/>
      <c r="C226" s="350"/>
      <c r="D226" s="350"/>
      <c r="E226" s="350"/>
      <c r="F226" s="350"/>
      <c r="G226" s="350"/>
      <c r="H226" s="350"/>
    </row>
    <row r="227" spans="1:8" ht="17.399999999999999" customHeight="1" x14ac:dyDescent="0.3">
      <c r="A227" s="350"/>
      <c r="B227" s="350"/>
      <c r="C227" s="350"/>
      <c r="D227" s="350"/>
      <c r="E227" s="350"/>
      <c r="F227" s="350"/>
      <c r="G227" s="350"/>
      <c r="H227" s="350"/>
    </row>
    <row r="228" spans="1:8" ht="44.4" customHeight="1" x14ac:dyDescent="0.3">
      <c r="A228" s="350" t="s">
        <v>338</v>
      </c>
      <c r="B228" s="350"/>
      <c r="C228" s="350"/>
      <c r="D228" s="350"/>
      <c r="E228" s="350"/>
      <c r="F228" s="350"/>
      <c r="G228" s="350"/>
      <c r="H228" s="350"/>
    </row>
    <row r="229" spans="1:8" ht="17.399999999999999" customHeight="1" x14ac:dyDescent="0.3">
      <c r="A229" s="350"/>
      <c r="B229" s="350"/>
      <c r="C229" s="350"/>
      <c r="D229" s="350"/>
      <c r="E229" s="350"/>
      <c r="F229" s="350"/>
      <c r="G229" s="350"/>
      <c r="H229" s="350"/>
    </row>
    <row r="230" spans="1:8" ht="79.2" customHeight="1" x14ac:dyDescent="0.3">
      <c r="A230" s="350" t="s">
        <v>339</v>
      </c>
      <c r="B230" s="350"/>
      <c r="C230" s="350"/>
      <c r="D230" s="350"/>
      <c r="E230" s="350"/>
      <c r="F230" s="350"/>
      <c r="G230" s="350"/>
      <c r="H230" s="350"/>
    </row>
    <row r="231" spans="1:8" ht="17.399999999999999" customHeight="1" x14ac:dyDescent="0.3">
      <c r="A231" s="350"/>
      <c r="B231" s="350"/>
      <c r="C231" s="350"/>
      <c r="D231" s="350"/>
      <c r="E231" s="350"/>
      <c r="F231" s="350"/>
      <c r="G231" s="350"/>
      <c r="H231" s="350"/>
    </row>
    <row r="232" spans="1:8" ht="50.4" customHeight="1" x14ac:dyDescent="0.3">
      <c r="A232" s="350" t="s">
        <v>340</v>
      </c>
      <c r="B232" s="350"/>
      <c r="C232" s="350"/>
      <c r="D232" s="350"/>
      <c r="E232" s="350"/>
      <c r="F232" s="350"/>
      <c r="G232" s="350"/>
      <c r="H232" s="350"/>
    </row>
    <row r="233" spans="1:8" ht="17.399999999999999" customHeight="1" x14ac:dyDescent="0.3">
      <c r="A233" s="350"/>
      <c r="B233" s="350"/>
      <c r="C233" s="350"/>
      <c r="D233" s="350"/>
      <c r="E233" s="350"/>
      <c r="F233" s="350"/>
      <c r="G233" s="350"/>
      <c r="H233" s="350"/>
    </row>
    <row r="234" spans="1:8" ht="39" customHeight="1" x14ac:dyDescent="0.3">
      <c r="A234" s="350" t="s">
        <v>341</v>
      </c>
      <c r="B234" s="350"/>
      <c r="C234" s="350"/>
      <c r="D234" s="350"/>
      <c r="E234" s="350"/>
      <c r="F234" s="350"/>
      <c r="G234" s="350"/>
      <c r="H234" s="350"/>
    </row>
    <row r="235" spans="1:8" ht="17.399999999999999" customHeight="1" x14ac:dyDescent="0.3">
      <c r="A235" s="350"/>
      <c r="B235" s="350"/>
      <c r="C235" s="350"/>
      <c r="D235" s="350"/>
      <c r="E235" s="350"/>
      <c r="F235" s="350"/>
      <c r="G235" s="350"/>
      <c r="H235" s="350"/>
    </row>
    <row r="236" spans="1:8" ht="39" customHeight="1" x14ac:dyDescent="0.3">
      <c r="A236" s="350" t="s">
        <v>342</v>
      </c>
      <c r="B236" s="350"/>
      <c r="C236" s="350"/>
      <c r="D236" s="350"/>
      <c r="E236" s="350"/>
      <c r="F236" s="350"/>
      <c r="G236" s="350"/>
      <c r="H236" s="350"/>
    </row>
    <row r="237" spans="1:8" ht="17.399999999999999" customHeight="1" x14ac:dyDescent="0.3">
      <c r="A237" s="350"/>
      <c r="B237" s="350"/>
      <c r="C237" s="350"/>
      <c r="D237" s="350"/>
      <c r="E237" s="350"/>
      <c r="F237" s="350"/>
      <c r="G237" s="350"/>
      <c r="H237" s="350"/>
    </row>
    <row r="238" spans="1:8" ht="51" customHeight="1" x14ac:dyDescent="0.3">
      <c r="A238" s="350" t="s">
        <v>343</v>
      </c>
      <c r="B238" s="350"/>
      <c r="C238" s="350"/>
      <c r="D238" s="350"/>
      <c r="E238" s="350"/>
      <c r="F238" s="350"/>
      <c r="G238" s="350"/>
      <c r="H238" s="350"/>
    </row>
    <row r="239" spans="1:8" ht="17.399999999999999" customHeight="1" x14ac:dyDescent="0.3">
      <c r="A239" s="350"/>
      <c r="B239" s="350"/>
      <c r="C239" s="350"/>
      <c r="D239" s="350"/>
      <c r="E239" s="350"/>
      <c r="F239" s="350"/>
      <c r="G239" s="350"/>
      <c r="H239" s="350"/>
    </row>
    <row r="240" spans="1:8" ht="17.399999999999999" customHeight="1" x14ac:dyDescent="0.3">
      <c r="A240" s="49" t="s">
        <v>139</v>
      </c>
      <c r="B240" s="352" t="s">
        <v>140</v>
      </c>
      <c r="C240" s="352"/>
      <c r="D240" s="352"/>
      <c r="E240" s="352"/>
      <c r="F240" s="352"/>
      <c r="G240" s="352"/>
      <c r="H240" s="352"/>
    </row>
    <row r="241" spans="1:8" ht="17.399999999999999" customHeight="1" x14ac:dyDescent="0.3">
      <c r="A241" s="350"/>
      <c r="B241" s="350"/>
      <c r="C241" s="350"/>
      <c r="D241" s="350"/>
      <c r="E241" s="350"/>
      <c r="F241" s="350"/>
      <c r="G241" s="350"/>
      <c r="H241" s="350"/>
    </row>
    <row r="242" spans="1:8" ht="35.4" customHeight="1" x14ac:dyDescent="0.3">
      <c r="A242" s="350" t="s">
        <v>344</v>
      </c>
      <c r="B242" s="350"/>
      <c r="C242" s="350"/>
      <c r="D242" s="350"/>
      <c r="E242" s="350"/>
      <c r="F242" s="350"/>
      <c r="G242" s="350"/>
      <c r="H242" s="350"/>
    </row>
    <row r="243" spans="1:8" ht="17.399999999999999" customHeight="1" x14ac:dyDescent="0.3">
      <c r="A243" s="350"/>
      <c r="B243" s="350"/>
      <c r="C243" s="350"/>
      <c r="D243" s="350"/>
      <c r="E243" s="350"/>
      <c r="F243" s="350"/>
      <c r="G243" s="350"/>
      <c r="H243" s="350"/>
    </row>
    <row r="244" spans="1:8" ht="47.4" customHeight="1" x14ac:dyDescent="0.3">
      <c r="A244" s="350" t="s">
        <v>345</v>
      </c>
      <c r="B244" s="350"/>
      <c r="C244" s="350"/>
      <c r="D244" s="350"/>
      <c r="E244" s="350"/>
      <c r="F244" s="350"/>
      <c r="G244" s="350"/>
      <c r="H244" s="350"/>
    </row>
    <row r="245" spans="1:8" ht="17.399999999999999" customHeight="1" x14ac:dyDescent="0.3">
      <c r="A245" s="350"/>
      <c r="B245" s="350"/>
      <c r="C245" s="350"/>
      <c r="D245" s="350"/>
      <c r="E245" s="350"/>
      <c r="F245" s="350"/>
      <c r="G245" s="350"/>
      <c r="H245" s="350"/>
    </row>
    <row r="246" spans="1:8" ht="17.399999999999999" customHeight="1" x14ac:dyDescent="0.3">
      <c r="A246" s="49" t="s">
        <v>141</v>
      </c>
      <c r="B246" s="352" t="s">
        <v>142</v>
      </c>
      <c r="C246" s="352"/>
      <c r="D246" s="352"/>
      <c r="E246" s="352"/>
      <c r="F246" s="352"/>
      <c r="G246" s="352"/>
      <c r="H246" s="352"/>
    </row>
    <row r="247" spans="1:8" ht="17.399999999999999" customHeight="1" x14ac:dyDescent="0.3">
      <c r="A247" s="350"/>
      <c r="B247" s="350"/>
      <c r="C247" s="350"/>
      <c r="D247" s="350"/>
      <c r="E247" s="350"/>
      <c r="F247" s="350"/>
      <c r="G247" s="350"/>
      <c r="H247" s="350"/>
    </row>
    <row r="248" spans="1:8" ht="37.200000000000003" customHeight="1" x14ac:dyDescent="0.3">
      <c r="A248" s="350" t="s">
        <v>346</v>
      </c>
      <c r="B248" s="350"/>
      <c r="C248" s="350"/>
      <c r="D248" s="350"/>
      <c r="E248" s="350"/>
      <c r="F248" s="350"/>
      <c r="G248" s="350"/>
      <c r="H248" s="350"/>
    </row>
    <row r="249" spans="1:8" ht="19.2" customHeight="1" x14ac:dyDescent="0.3">
      <c r="A249" s="350"/>
      <c r="B249" s="350"/>
      <c r="C249" s="350"/>
      <c r="D249" s="350"/>
      <c r="E249" s="350"/>
      <c r="F249" s="350"/>
      <c r="G249" s="350"/>
      <c r="H249" s="350"/>
    </row>
    <row r="250" spans="1:8" ht="78" customHeight="1" x14ac:dyDescent="0.3">
      <c r="A250" s="350" t="s">
        <v>347</v>
      </c>
      <c r="B250" s="350"/>
      <c r="C250" s="350"/>
      <c r="D250" s="350"/>
      <c r="E250" s="350"/>
      <c r="F250" s="350"/>
      <c r="G250" s="350"/>
      <c r="H250" s="350"/>
    </row>
    <row r="251" spans="1:8" ht="17.399999999999999" customHeight="1" x14ac:dyDescent="0.3">
      <c r="A251" s="350"/>
      <c r="B251" s="350"/>
      <c r="C251" s="350"/>
      <c r="D251" s="350"/>
      <c r="E251" s="350"/>
      <c r="F251" s="350"/>
      <c r="G251" s="350"/>
      <c r="H251" s="350"/>
    </row>
    <row r="252" spans="1:8" ht="23.4" customHeight="1" x14ac:dyDescent="0.3">
      <c r="A252" s="350" t="s">
        <v>348</v>
      </c>
      <c r="B252" s="350"/>
      <c r="C252" s="350"/>
      <c r="D252" s="350"/>
      <c r="E252" s="350"/>
      <c r="F252" s="350"/>
      <c r="G252" s="350"/>
      <c r="H252" s="350"/>
    </row>
    <row r="253" spans="1:8" ht="17.399999999999999" customHeight="1" x14ac:dyDescent="0.3">
      <c r="A253" s="350"/>
      <c r="B253" s="350"/>
      <c r="C253" s="350"/>
      <c r="D253" s="350"/>
      <c r="E253" s="350"/>
      <c r="F253" s="350"/>
      <c r="G253" s="350"/>
      <c r="H253" s="350"/>
    </row>
    <row r="254" spans="1:8" ht="17.399999999999999" customHeight="1" x14ac:dyDescent="0.3">
      <c r="A254" s="350"/>
      <c r="B254" s="350"/>
      <c r="C254" s="350"/>
      <c r="D254" s="350"/>
      <c r="E254" s="350"/>
      <c r="F254" s="350"/>
      <c r="G254" s="350"/>
      <c r="H254" s="350"/>
    </row>
    <row r="255" spans="1:8" ht="17.399999999999999" customHeight="1" x14ac:dyDescent="0.3">
      <c r="A255" s="351" t="s">
        <v>143</v>
      </c>
      <c r="B255" s="351"/>
      <c r="C255" s="351"/>
      <c r="D255" s="351"/>
      <c r="E255" s="351"/>
      <c r="F255" s="351"/>
      <c r="G255" s="351"/>
      <c r="H255" s="351"/>
    </row>
    <row r="256" spans="1:8" ht="17.399999999999999" customHeight="1" x14ac:dyDescent="0.3">
      <c r="A256" s="351"/>
      <c r="B256" s="351"/>
      <c r="C256" s="351"/>
      <c r="D256" s="351"/>
      <c r="E256" s="351"/>
      <c r="F256" s="351"/>
      <c r="G256" s="351"/>
      <c r="H256" s="351"/>
    </row>
    <row r="257" spans="1:8" ht="17.399999999999999" customHeight="1" x14ac:dyDescent="0.3">
      <c r="A257" s="351"/>
      <c r="B257" s="351"/>
      <c r="C257" s="351"/>
      <c r="D257" s="351"/>
      <c r="E257" s="351"/>
      <c r="F257" s="351"/>
      <c r="G257" s="351"/>
      <c r="H257" s="351"/>
    </row>
    <row r="258" spans="1:8" ht="17.399999999999999" customHeight="1" x14ac:dyDescent="0.3">
      <c r="A258" s="351"/>
      <c r="B258" s="351"/>
      <c r="C258" s="351"/>
      <c r="D258" s="351"/>
      <c r="E258" s="351"/>
      <c r="F258" s="351"/>
      <c r="G258" s="351"/>
      <c r="H258" s="351"/>
    </row>
    <row r="259" spans="1:8" ht="17.399999999999999" customHeight="1" x14ac:dyDescent="0.3">
      <c r="A259" s="50"/>
      <c r="B259" s="50"/>
      <c r="C259" s="50"/>
      <c r="D259" s="50"/>
      <c r="E259" s="50"/>
      <c r="F259" s="50"/>
      <c r="G259" s="50"/>
      <c r="H259" s="50"/>
    </row>
    <row r="260" spans="1:8" ht="17.399999999999999" customHeight="1" x14ac:dyDescent="0.3">
      <c r="A260" s="50"/>
      <c r="B260" s="50"/>
      <c r="C260" s="50"/>
      <c r="D260" s="50"/>
      <c r="E260" s="50"/>
      <c r="F260" s="50"/>
      <c r="G260" s="50"/>
      <c r="H260" s="50"/>
    </row>
    <row r="261" spans="1:8" ht="17.399999999999999" customHeight="1" x14ac:dyDescent="0.3">
      <c r="A261" s="50"/>
      <c r="B261" s="50"/>
      <c r="C261" s="50"/>
      <c r="D261" s="50"/>
      <c r="E261" s="50"/>
      <c r="F261" s="50"/>
      <c r="G261" s="50"/>
      <c r="H261" s="50"/>
    </row>
    <row r="262" spans="1:8" ht="17.399999999999999" customHeight="1" x14ac:dyDescent="0.3">
      <c r="A262" s="50"/>
      <c r="B262" s="50"/>
      <c r="C262" s="50"/>
      <c r="D262" s="50"/>
      <c r="E262" s="50"/>
      <c r="F262" s="50"/>
      <c r="G262" s="50"/>
      <c r="H262" s="50"/>
    </row>
    <row r="263" spans="1:8" ht="17.399999999999999" customHeight="1" x14ac:dyDescent="0.3">
      <c r="A263" s="50"/>
      <c r="B263" s="50"/>
      <c r="C263" s="50"/>
      <c r="D263" s="50"/>
      <c r="E263" s="50"/>
      <c r="F263" s="50"/>
      <c r="G263" s="50"/>
      <c r="H263" s="50"/>
    </row>
    <row r="264" spans="1:8" ht="17.399999999999999" customHeight="1" x14ac:dyDescent="0.3">
      <c r="A264" s="50"/>
      <c r="B264" s="50"/>
      <c r="C264" s="50"/>
      <c r="D264" s="50"/>
      <c r="E264" s="50"/>
      <c r="F264" s="50"/>
      <c r="G264" s="50"/>
      <c r="H264" s="50"/>
    </row>
    <row r="265" spans="1:8" ht="17.399999999999999" customHeight="1" x14ac:dyDescent="0.3">
      <c r="A265" s="50"/>
      <c r="B265" s="50"/>
      <c r="C265" s="50"/>
      <c r="D265" s="50"/>
      <c r="E265" s="50"/>
      <c r="F265" s="50"/>
      <c r="G265" s="50"/>
      <c r="H265" s="50"/>
    </row>
    <row r="266" spans="1:8" ht="17.399999999999999" customHeight="1" x14ac:dyDescent="0.3">
      <c r="A266" s="50"/>
      <c r="B266" s="50"/>
      <c r="C266" s="50"/>
      <c r="D266" s="50"/>
      <c r="E266" s="50"/>
      <c r="F266" s="50"/>
      <c r="G266" s="50"/>
      <c r="H266" s="50"/>
    </row>
    <row r="267" spans="1:8" ht="17.399999999999999" customHeight="1" x14ac:dyDescent="0.3">
      <c r="A267" s="50"/>
      <c r="B267" s="50"/>
      <c r="C267" s="50"/>
      <c r="D267" s="50"/>
      <c r="E267" s="50"/>
      <c r="F267" s="50"/>
      <c r="G267" s="50"/>
      <c r="H267" s="50"/>
    </row>
    <row r="268" spans="1:8" ht="17.399999999999999" customHeight="1" x14ac:dyDescent="0.3">
      <c r="A268" s="50"/>
      <c r="B268" s="50"/>
      <c r="C268" s="50"/>
      <c r="D268" s="50"/>
      <c r="E268" s="50"/>
      <c r="F268" s="50"/>
      <c r="G268" s="50"/>
      <c r="H268" s="50"/>
    </row>
    <row r="269" spans="1:8" ht="17.399999999999999" customHeight="1" x14ac:dyDescent="0.3">
      <c r="A269" s="50"/>
      <c r="B269" s="50"/>
      <c r="C269" s="50"/>
      <c r="D269" s="50"/>
      <c r="E269" s="50"/>
      <c r="F269" s="50"/>
      <c r="G269" s="50"/>
      <c r="H269" s="50"/>
    </row>
    <row r="270" spans="1:8" ht="17.399999999999999" customHeight="1" x14ac:dyDescent="0.3">
      <c r="A270" s="50"/>
      <c r="B270" s="50"/>
      <c r="C270" s="50"/>
      <c r="D270" s="50"/>
      <c r="E270" s="50"/>
      <c r="F270" s="50"/>
      <c r="G270" s="50"/>
      <c r="H270" s="50"/>
    </row>
    <row r="271" spans="1:8" ht="17.399999999999999" customHeight="1" x14ac:dyDescent="0.3">
      <c r="A271" s="50"/>
      <c r="B271" s="50"/>
      <c r="C271" s="50"/>
      <c r="D271" s="50"/>
      <c r="E271" s="50"/>
      <c r="F271" s="50"/>
      <c r="G271" s="50"/>
      <c r="H271" s="50"/>
    </row>
    <row r="272" spans="1:8" ht="17.399999999999999" customHeight="1" x14ac:dyDescent="0.3">
      <c r="A272" s="50"/>
      <c r="B272" s="50"/>
      <c r="C272" s="50"/>
      <c r="D272" s="50"/>
      <c r="E272" s="50"/>
      <c r="F272" s="50"/>
      <c r="G272" s="50"/>
      <c r="H272" s="50"/>
    </row>
    <row r="273" spans="1:8" ht="17.399999999999999" customHeight="1" x14ac:dyDescent="0.3">
      <c r="A273" s="50"/>
      <c r="B273" s="50"/>
      <c r="C273" s="50"/>
      <c r="D273" s="50"/>
      <c r="E273" s="50"/>
      <c r="F273" s="50"/>
      <c r="G273" s="50"/>
      <c r="H273" s="50"/>
    </row>
    <row r="274" spans="1:8" ht="17.399999999999999" customHeight="1" x14ac:dyDescent="0.3">
      <c r="A274" s="50"/>
      <c r="B274" s="50"/>
      <c r="C274" s="50"/>
      <c r="D274" s="50"/>
      <c r="E274" s="50"/>
      <c r="F274" s="50"/>
      <c r="G274" s="50"/>
      <c r="H274" s="50"/>
    </row>
    <row r="275" spans="1:8" ht="17.399999999999999" customHeight="1" x14ac:dyDescent="0.3">
      <c r="A275" s="50"/>
      <c r="B275" s="50"/>
      <c r="C275" s="50"/>
      <c r="D275" s="50"/>
      <c r="E275" s="50"/>
      <c r="F275" s="50"/>
      <c r="G275" s="50"/>
      <c r="H275" s="50"/>
    </row>
    <row r="276" spans="1:8" ht="17.399999999999999" customHeight="1" x14ac:dyDescent="0.3">
      <c r="A276" s="50"/>
      <c r="B276" s="50"/>
      <c r="C276" s="50"/>
      <c r="D276" s="50"/>
      <c r="E276" s="50"/>
      <c r="F276" s="50"/>
      <c r="G276" s="50"/>
      <c r="H276" s="50"/>
    </row>
    <row r="277" spans="1:8" ht="17.399999999999999" customHeight="1" x14ac:dyDescent="0.3">
      <c r="A277" s="50"/>
      <c r="B277" s="50"/>
      <c r="C277" s="50"/>
      <c r="D277" s="50"/>
      <c r="E277" s="50"/>
      <c r="F277" s="50"/>
      <c r="G277" s="50"/>
      <c r="H277" s="50"/>
    </row>
    <row r="278" spans="1:8" ht="17.399999999999999" customHeight="1" x14ac:dyDescent="0.3">
      <c r="A278" s="50"/>
      <c r="B278" s="50"/>
      <c r="C278" s="50"/>
      <c r="D278" s="50"/>
      <c r="E278" s="50"/>
      <c r="F278" s="50"/>
      <c r="G278" s="50"/>
      <c r="H278" s="50"/>
    </row>
    <row r="279" spans="1:8" ht="17.399999999999999" customHeight="1" x14ac:dyDescent="0.3">
      <c r="A279" s="50"/>
      <c r="B279" s="50"/>
      <c r="C279" s="50"/>
      <c r="D279" s="50"/>
      <c r="E279" s="50"/>
      <c r="F279" s="50"/>
      <c r="G279" s="50"/>
      <c r="H279" s="50"/>
    </row>
    <row r="280" spans="1:8" ht="17.399999999999999" customHeight="1" x14ac:dyDescent="0.3">
      <c r="A280" s="50"/>
      <c r="B280" s="50"/>
      <c r="C280" s="50"/>
      <c r="D280" s="50"/>
      <c r="E280" s="50"/>
      <c r="F280" s="50"/>
      <c r="G280" s="50"/>
      <c r="H280" s="50"/>
    </row>
    <row r="281" spans="1:8" ht="17.399999999999999" customHeight="1" x14ac:dyDescent="0.3">
      <c r="A281" s="50"/>
      <c r="B281" s="50"/>
      <c r="C281" s="50"/>
      <c r="D281" s="50"/>
      <c r="E281" s="50"/>
      <c r="F281" s="50"/>
      <c r="G281" s="50"/>
      <c r="H281" s="50"/>
    </row>
    <row r="282" spans="1:8" ht="17.399999999999999" customHeight="1" x14ac:dyDescent="0.3">
      <c r="A282" s="50"/>
      <c r="B282" s="50"/>
      <c r="C282" s="50"/>
      <c r="D282" s="50"/>
      <c r="E282" s="50"/>
      <c r="F282" s="50"/>
      <c r="G282" s="50"/>
      <c r="H282" s="50"/>
    </row>
    <row r="283" spans="1:8" ht="17.399999999999999" customHeight="1" x14ac:dyDescent="0.3">
      <c r="A283" s="50"/>
      <c r="B283" s="50"/>
      <c r="C283" s="50"/>
      <c r="D283" s="50"/>
      <c r="E283" s="50"/>
      <c r="F283" s="50"/>
      <c r="G283" s="50"/>
      <c r="H283" s="50"/>
    </row>
    <row r="284" spans="1:8" ht="17.399999999999999" customHeight="1" x14ac:dyDescent="0.3">
      <c r="A284" s="50"/>
      <c r="B284" s="50"/>
      <c r="C284" s="50"/>
      <c r="D284" s="50"/>
      <c r="E284" s="50"/>
      <c r="F284" s="50"/>
      <c r="G284" s="50"/>
      <c r="H284" s="50"/>
    </row>
    <row r="285" spans="1:8" ht="17.399999999999999" customHeight="1" x14ac:dyDescent="0.3">
      <c r="A285" s="50"/>
      <c r="B285" s="50"/>
      <c r="C285" s="50"/>
      <c r="D285" s="50"/>
      <c r="E285" s="50"/>
      <c r="F285" s="50"/>
      <c r="G285" s="50"/>
      <c r="H285" s="50"/>
    </row>
    <row r="286" spans="1:8" ht="17.399999999999999" customHeight="1" x14ac:dyDescent="0.3">
      <c r="A286" s="50"/>
      <c r="B286" s="50"/>
      <c r="C286" s="50"/>
      <c r="D286" s="50"/>
      <c r="E286" s="50"/>
      <c r="F286" s="50"/>
      <c r="G286" s="50"/>
      <c r="H286" s="50"/>
    </row>
    <row r="287" spans="1:8" ht="17.399999999999999" customHeight="1" x14ac:dyDescent="0.3">
      <c r="A287" s="50"/>
      <c r="B287" s="50"/>
      <c r="C287" s="50"/>
      <c r="D287" s="50"/>
      <c r="E287" s="50"/>
      <c r="F287" s="50"/>
      <c r="G287" s="50"/>
      <c r="H287" s="50"/>
    </row>
    <row r="288" spans="1:8" ht="17.399999999999999" customHeight="1" x14ac:dyDescent="0.3">
      <c r="A288" s="50"/>
      <c r="B288" s="50"/>
      <c r="C288" s="50"/>
      <c r="D288" s="50"/>
      <c r="E288" s="50"/>
      <c r="F288" s="50"/>
      <c r="G288" s="50"/>
      <c r="H288" s="50"/>
    </row>
    <row r="289" spans="1:8" ht="17.399999999999999" customHeight="1" x14ac:dyDescent="0.3">
      <c r="A289" s="50"/>
      <c r="B289" s="50"/>
      <c r="C289" s="50"/>
      <c r="D289" s="50"/>
      <c r="E289" s="50"/>
      <c r="F289" s="50"/>
      <c r="G289" s="50"/>
      <c r="H289" s="50"/>
    </row>
    <row r="290" spans="1:8" ht="17.399999999999999" customHeight="1" x14ac:dyDescent="0.3">
      <c r="A290" s="50"/>
      <c r="B290" s="50"/>
      <c r="C290" s="50"/>
      <c r="D290" s="50"/>
      <c r="E290" s="50"/>
      <c r="F290" s="50"/>
      <c r="G290" s="50"/>
      <c r="H290" s="50"/>
    </row>
    <row r="291" spans="1:8" ht="17.399999999999999" customHeight="1" x14ac:dyDescent="0.3">
      <c r="A291" s="50"/>
      <c r="B291" s="50"/>
      <c r="C291" s="50"/>
      <c r="D291" s="50"/>
      <c r="E291" s="50"/>
      <c r="F291" s="50"/>
      <c r="G291" s="50"/>
      <c r="H291" s="50"/>
    </row>
    <row r="292" spans="1:8" ht="17.399999999999999" customHeight="1" x14ac:dyDescent="0.3">
      <c r="A292" s="50"/>
      <c r="B292" s="50"/>
      <c r="C292" s="50"/>
      <c r="D292" s="50"/>
      <c r="E292" s="50"/>
      <c r="F292" s="50"/>
      <c r="G292" s="50"/>
      <c r="H292" s="50"/>
    </row>
    <row r="293" spans="1:8" ht="17.399999999999999" customHeight="1" x14ac:dyDescent="0.3">
      <c r="A293" s="50"/>
      <c r="B293" s="50"/>
      <c r="C293" s="50"/>
      <c r="D293" s="50"/>
      <c r="E293" s="50"/>
      <c r="F293" s="50"/>
      <c r="G293" s="50"/>
      <c r="H293" s="50"/>
    </row>
    <row r="294" spans="1:8" ht="17.399999999999999" customHeight="1" x14ac:dyDescent="0.3">
      <c r="A294" s="50"/>
      <c r="B294" s="50"/>
      <c r="C294" s="50"/>
      <c r="D294" s="50"/>
      <c r="E294" s="50"/>
      <c r="F294" s="50"/>
      <c r="G294" s="50"/>
      <c r="H294" s="50"/>
    </row>
    <row r="295" spans="1:8" ht="17.399999999999999" customHeight="1" x14ac:dyDescent="0.3">
      <c r="A295" s="50"/>
      <c r="B295" s="50"/>
      <c r="C295" s="50"/>
      <c r="D295" s="50"/>
      <c r="E295" s="50"/>
      <c r="F295" s="50"/>
      <c r="G295" s="50"/>
      <c r="H295" s="50"/>
    </row>
    <row r="296" spans="1:8" ht="17.399999999999999" customHeight="1" x14ac:dyDescent="0.3">
      <c r="A296" s="50"/>
      <c r="B296" s="50"/>
      <c r="C296" s="50"/>
      <c r="D296" s="50"/>
      <c r="E296" s="50"/>
      <c r="F296" s="50"/>
      <c r="G296" s="50"/>
      <c r="H296" s="50"/>
    </row>
    <row r="297" spans="1:8" ht="17.399999999999999" customHeight="1" x14ac:dyDescent="0.3">
      <c r="A297" s="50"/>
      <c r="B297" s="50"/>
      <c r="C297" s="50"/>
      <c r="D297" s="50"/>
      <c r="E297" s="50"/>
      <c r="F297" s="50"/>
      <c r="G297" s="50"/>
      <c r="H297" s="50"/>
    </row>
    <row r="298" spans="1:8" ht="17.399999999999999" customHeight="1" x14ac:dyDescent="0.3">
      <c r="A298" s="50"/>
      <c r="B298" s="50"/>
      <c r="C298" s="50"/>
      <c r="D298" s="50"/>
      <c r="E298" s="50"/>
      <c r="F298" s="50"/>
      <c r="G298" s="50"/>
      <c r="H298" s="50"/>
    </row>
    <row r="299" spans="1:8" ht="17.399999999999999" customHeight="1" x14ac:dyDescent="0.3">
      <c r="A299" s="50"/>
      <c r="B299" s="50"/>
      <c r="C299" s="50"/>
      <c r="D299" s="50"/>
      <c r="E299" s="50"/>
      <c r="F299" s="50"/>
      <c r="G299" s="50"/>
      <c r="H299" s="50"/>
    </row>
    <row r="300" spans="1:8" ht="17.399999999999999" customHeight="1" x14ac:dyDescent="0.3">
      <c r="A300" s="50"/>
      <c r="B300" s="50"/>
      <c r="C300" s="50"/>
      <c r="D300" s="50"/>
      <c r="E300" s="50"/>
      <c r="F300" s="50"/>
      <c r="G300" s="50"/>
      <c r="H300" s="50"/>
    </row>
    <row r="301" spans="1:8" ht="17.399999999999999" customHeight="1" x14ac:dyDescent="0.3">
      <c r="A301" s="50"/>
      <c r="B301" s="50"/>
      <c r="C301" s="50"/>
      <c r="D301" s="50"/>
      <c r="E301" s="50"/>
      <c r="F301" s="50"/>
      <c r="G301" s="50"/>
      <c r="H301" s="50"/>
    </row>
    <row r="302" spans="1:8" ht="17.399999999999999" customHeight="1" x14ac:dyDescent="0.3">
      <c r="A302" s="50"/>
      <c r="B302" s="50"/>
      <c r="C302" s="50"/>
      <c r="D302" s="50"/>
      <c r="E302" s="50"/>
      <c r="F302" s="50"/>
      <c r="G302" s="50"/>
      <c r="H302" s="50"/>
    </row>
    <row r="303" spans="1:8" ht="17.399999999999999" customHeight="1" x14ac:dyDescent="0.3">
      <c r="A303" s="50"/>
      <c r="B303" s="50"/>
      <c r="C303" s="50"/>
      <c r="D303" s="50"/>
      <c r="E303" s="50"/>
      <c r="F303" s="50"/>
      <c r="G303" s="50"/>
      <c r="H303" s="50"/>
    </row>
    <row r="304" spans="1:8" ht="17.399999999999999" customHeight="1" x14ac:dyDescent="0.3">
      <c r="A304" s="50"/>
      <c r="B304" s="50"/>
      <c r="C304" s="50"/>
      <c r="D304" s="50"/>
      <c r="E304" s="50"/>
      <c r="F304" s="50"/>
      <c r="G304" s="50"/>
      <c r="H304" s="50"/>
    </row>
    <row r="305" spans="1:8" ht="17.399999999999999" customHeight="1" x14ac:dyDescent="0.3">
      <c r="A305" s="50"/>
      <c r="B305" s="50"/>
      <c r="C305" s="50"/>
      <c r="D305" s="50"/>
      <c r="E305" s="50"/>
      <c r="F305" s="50"/>
      <c r="G305" s="50"/>
      <c r="H305" s="50"/>
    </row>
    <row r="306" spans="1:8" ht="17.399999999999999" customHeight="1" x14ac:dyDescent="0.3">
      <c r="A306" s="50"/>
      <c r="B306" s="50"/>
      <c r="C306" s="50"/>
      <c r="D306" s="50"/>
      <c r="E306" s="50"/>
      <c r="F306" s="50"/>
      <c r="G306" s="50"/>
      <c r="H306" s="50"/>
    </row>
    <row r="307" spans="1:8" ht="17.399999999999999" customHeight="1" x14ac:dyDescent="0.3">
      <c r="A307" s="50"/>
      <c r="B307" s="50"/>
      <c r="C307" s="50"/>
      <c r="D307" s="50"/>
      <c r="E307" s="50"/>
      <c r="F307" s="50"/>
      <c r="G307" s="50"/>
      <c r="H307" s="50"/>
    </row>
    <row r="308" spans="1:8" ht="17.399999999999999" customHeight="1" x14ac:dyDescent="0.3">
      <c r="A308" s="50"/>
      <c r="B308" s="50"/>
      <c r="C308" s="50"/>
      <c r="D308" s="50"/>
      <c r="E308" s="50"/>
      <c r="F308" s="50"/>
      <c r="G308" s="50"/>
      <c r="H308" s="50"/>
    </row>
    <row r="309" spans="1:8" ht="17.399999999999999" customHeight="1" x14ac:dyDescent="0.3">
      <c r="A309" s="50"/>
      <c r="B309" s="50"/>
      <c r="C309" s="50"/>
      <c r="D309" s="50"/>
      <c r="E309" s="50"/>
      <c r="F309" s="50"/>
      <c r="G309" s="50"/>
      <c r="H309" s="50"/>
    </row>
    <row r="310" spans="1:8" ht="17.399999999999999" customHeight="1" x14ac:dyDescent="0.3">
      <c r="A310" s="50"/>
      <c r="B310" s="50"/>
      <c r="C310" s="50"/>
      <c r="D310" s="50"/>
      <c r="E310" s="50"/>
      <c r="F310" s="50"/>
      <c r="G310" s="50"/>
      <c r="H310" s="50"/>
    </row>
    <row r="311" spans="1:8" ht="17.399999999999999" customHeight="1" x14ac:dyDescent="0.3">
      <c r="A311" s="50"/>
      <c r="B311" s="50"/>
      <c r="C311" s="50"/>
      <c r="D311" s="50"/>
      <c r="E311" s="50"/>
      <c r="F311" s="50"/>
      <c r="G311" s="50"/>
      <c r="H311" s="50"/>
    </row>
    <row r="312" spans="1:8" ht="17.399999999999999" customHeight="1" x14ac:dyDescent="0.3">
      <c r="A312" s="50"/>
      <c r="B312" s="50"/>
      <c r="C312" s="50"/>
      <c r="D312" s="50"/>
      <c r="E312" s="50"/>
      <c r="F312" s="50"/>
      <c r="G312" s="50"/>
      <c r="H312" s="50"/>
    </row>
    <row r="313" spans="1:8" ht="17.399999999999999" customHeight="1" x14ac:dyDescent="0.3">
      <c r="A313" s="50"/>
      <c r="B313" s="50"/>
      <c r="C313" s="50"/>
      <c r="D313" s="50"/>
      <c r="E313" s="50"/>
      <c r="F313" s="50"/>
      <c r="G313" s="50"/>
      <c r="H313" s="50"/>
    </row>
    <row r="314" spans="1:8" ht="17.399999999999999" customHeight="1" x14ac:dyDescent="0.3">
      <c r="A314" s="50"/>
      <c r="B314" s="50"/>
      <c r="C314" s="50"/>
      <c r="D314" s="50"/>
      <c r="E314" s="50"/>
      <c r="F314" s="50"/>
      <c r="G314" s="50"/>
      <c r="H314" s="50"/>
    </row>
    <row r="315" spans="1:8" ht="17.399999999999999" customHeight="1" x14ac:dyDescent="0.3">
      <c r="A315" s="50"/>
      <c r="B315" s="50"/>
      <c r="C315" s="50"/>
      <c r="D315" s="50"/>
      <c r="E315" s="50"/>
      <c r="F315" s="50"/>
      <c r="G315" s="50"/>
      <c r="H315" s="50"/>
    </row>
    <row r="316" spans="1:8" ht="17.399999999999999" customHeight="1" x14ac:dyDescent="0.3">
      <c r="A316" s="50"/>
      <c r="B316" s="50"/>
      <c r="C316" s="50"/>
      <c r="D316" s="50"/>
      <c r="E316" s="50"/>
      <c r="F316" s="50"/>
      <c r="G316" s="50"/>
      <c r="H316" s="50"/>
    </row>
    <row r="317" spans="1:8" ht="17.399999999999999" customHeight="1" x14ac:dyDescent="0.3">
      <c r="A317" s="50"/>
      <c r="B317" s="50"/>
      <c r="C317" s="50"/>
      <c r="D317" s="50"/>
      <c r="E317" s="50"/>
      <c r="F317" s="50"/>
      <c r="G317" s="50"/>
      <c r="H317" s="50"/>
    </row>
    <row r="318" spans="1:8" ht="17.399999999999999" customHeight="1" x14ac:dyDescent="0.3">
      <c r="A318" s="50"/>
      <c r="B318" s="50"/>
      <c r="C318" s="50"/>
      <c r="D318" s="50"/>
      <c r="E318" s="50"/>
      <c r="F318" s="50"/>
      <c r="G318" s="50"/>
      <c r="H318" s="50"/>
    </row>
    <row r="319" spans="1:8" ht="17.399999999999999" customHeight="1" x14ac:dyDescent="0.3">
      <c r="A319" s="50"/>
      <c r="B319" s="50"/>
      <c r="C319" s="50"/>
      <c r="D319" s="50"/>
      <c r="E319" s="50"/>
      <c r="F319" s="50"/>
      <c r="G319" s="50"/>
      <c r="H319" s="50"/>
    </row>
    <row r="320" spans="1:8" ht="17.399999999999999" customHeight="1" x14ac:dyDescent="0.3">
      <c r="A320" s="50"/>
      <c r="B320" s="50"/>
      <c r="C320" s="50"/>
      <c r="D320" s="50"/>
      <c r="E320" s="50"/>
      <c r="F320" s="50"/>
      <c r="G320" s="50"/>
      <c r="H320" s="50"/>
    </row>
    <row r="321" spans="1:8" ht="17.399999999999999" customHeight="1" x14ac:dyDescent="0.3">
      <c r="A321" s="50"/>
      <c r="B321" s="50"/>
      <c r="C321" s="50"/>
      <c r="D321" s="50"/>
      <c r="E321" s="50"/>
      <c r="F321" s="50"/>
      <c r="G321" s="50"/>
      <c r="H321" s="50"/>
    </row>
    <row r="322" spans="1:8" ht="17.399999999999999" customHeight="1" x14ac:dyDescent="0.3">
      <c r="A322" s="50"/>
      <c r="B322" s="50"/>
      <c r="C322" s="50"/>
      <c r="D322" s="50"/>
      <c r="E322" s="50"/>
      <c r="F322" s="50"/>
      <c r="G322" s="50"/>
      <c r="H322" s="50"/>
    </row>
    <row r="323" spans="1:8" ht="17.399999999999999" customHeight="1" x14ac:dyDescent="0.3">
      <c r="A323" s="50"/>
      <c r="B323" s="50"/>
      <c r="C323" s="50"/>
      <c r="D323" s="50"/>
      <c r="E323" s="50"/>
      <c r="F323" s="50"/>
      <c r="G323" s="50"/>
      <c r="H323" s="50"/>
    </row>
    <row r="324" spans="1:8" ht="17.399999999999999" customHeight="1" x14ac:dyDescent="0.3">
      <c r="A324" s="50"/>
      <c r="B324" s="50"/>
      <c r="C324" s="50"/>
      <c r="D324" s="50"/>
      <c r="E324" s="50"/>
      <c r="F324" s="50"/>
      <c r="G324" s="50"/>
      <c r="H324" s="50"/>
    </row>
    <row r="325" spans="1:8" ht="17.399999999999999" customHeight="1" x14ac:dyDescent="0.3">
      <c r="A325" s="50"/>
      <c r="B325" s="50"/>
      <c r="C325" s="50"/>
      <c r="D325" s="50"/>
      <c r="E325" s="50"/>
      <c r="F325" s="50"/>
      <c r="G325" s="50"/>
      <c r="H325" s="50"/>
    </row>
    <row r="326" spans="1:8" ht="17.399999999999999" customHeight="1" x14ac:dyDescent="0.3">
      <c r="A326" s="50"/>
      <c r="B326" s="50"/>
      <c r="C326" s="50"/>
      <c r="D326" s="50"/>
      <c r="E326" s="50"/>
      <c r="F326" s="50"/>
      <c r="G326" s="50"/>
      <c r="H326" s="50"/>
    </row>
    <row r="327" spans="1:8" ht="17.399999999999999" customHeight="1" x14ac:dyDescent="0.3">
      <c r="A327" s="50"/>
      <c r="B327" s="50"/>
      <c r="C327" s="50"/>
      <c r="D327" s="50"/>
      <c r="E327" s="50"/>
      <c r="F327" s="50"/>
      <c r="G327" s="50"/>
      <c r="H327" s="50"/>
    </row>
    <row r="328" spans="1:8" ht="17.399999999999999" customHeight="1" x14ac:dyDescent="0.3">
      <c r="A328" s="50"/>
      <c r="B328" s="50"/>
      <c r="C328" s="50"/>
      <c r="D328" s="50"/>
      <c r="E328" s="50"/>
      <c r="F328" s="50"/>
      <c r="G328" s="50"/>
      <c r="H328" s="50"/>
    </row>
    <row r="329" spans="1:8" ht="17.399999999999999" customHeight="1" x14ac:dyDescent="0.3">
      <c r="A329" s="50"/>
      <c r="B329" s="50"/>
      <c r="C329" s="50"/>
      <c r="D329" s="50"/>
      <c r="E329" s="50"/>
      <c r="F329" s="50"/>
      <c r="G329" s="50"/>
      <c r="H329" s="50"/>
    </row>
    <row r="330" spans="1:8" ht="17.399999999999999" customHeight="1" x14ac:dyDescent="0.3">
      <c r="A330" s="50"/>
      <c r="B330" s="50"/>
      <c r="C330" s="50"/>
      <c r="D330" s="50"/>
      <c r="E330" s="50"/>
      <c r="F330" s="50"/>
      <c r="G330" s="50"/>
      <c r="H330" s="50"/>
    </row>
    <row r="331" spans="1:8" ht="17.399999999999999" customHeight="1" x14ac:dyDescent="0.3">
      <c r="A331" s="50"/>
      <c r="B331" s="50"/>
      <c r="C331" s="50"/>
      <c r="D331" s="50"/>
      <c r="E331" s="50"/>
      <c r="F331" s="50"/>
      <c r="G331" s="50"/>
      <c r="H331" s="50"/>
    </row>
    <row r="332" spans="1:8" ht="17.399999999999999" customHeight="1" x14ac:dyDescent="0.3">
      <c r="A332" s="50"/>
      <c r="B332" s="50"/>
      <c r="C332" s="50"/>
      <c r="D332" s="50"/>
      <c r="E332" s="50"/>
      <c r="F332" s="50"/>
      <c r="G332" s="50"/>
      <c r="H332" s="50"/>
    </row>
    <row r="333" spans="1:8" ht="17.399999999999999" customHeight="1" x14ac:dyDescent="0.3">
      <c r="A333" s="50"/>
      <c r="B333" s="50"/>
      <c r="C333" s="50"/>
      <c r="D333" s="50"/>
      <c r="E333" s="50"/>
      <c r="F333" s="50"/>
      <c r="G333" s="50"/>
      <c r="H333" s="50"/>
    </row>
    <row r="334" spans="1:8" ht="17.399999999999999" customHeight="1" x14ac:dyDescent="0.3">
      <c r="A334" s="50"/>
      <c r="B334" s="50"/>
      <c r="C334" s="50"/>
      <c r="D334" s="50"/>
      <c r="E334" s="50"/>
      <c r="F334" s="50"/>
      <c r="G334" s="50"/>
      <c r="H334" s="50"/>
    </row>
    <row r="335" spans="1:8" ht="17.399999999999999" customHeight="1" x14ac:dyDescent="0.3">
      <c r="A335" s="50"/>
      <c r="B335" s="50"/>
      <c r="C335" s="50"/>
      <c r="D335" s="50"/>
      <c r="E335" s="50"/>
      <c r="F335" s="50"/>
      <c r="G335" s="50"/>
      <c r="H335" s="50"/>
    </row>
    <row r="336" spans="1:8" ht="17.399999999999999" customHeight="1" x14ac:dyDescent="0.3">
      <c r="A336" s="50"/>
      <c r="B336" s="50"/>
      <c r="C336" s="50"/>
      <c r="D336" s="50"/>
      <c r="E336" s="50"/>
      <c r="F336" s="50"/>
      <c r="G336" s="50"/>
      <c r="H336" s="50"/>
    </row>
    <row r="337" spans="1:8" ht="17.399999999999999" customHeight="1" x14ac:dyDescent="0.3">
      <c r="A337" s="50"/>
      <c r="B337" s="50"/>
      <c r="C337" s="50"/>
      <c r="D337" s="50"/>
      <c r="E337" s="50"/>
      <c r="F337" s="50"/>
      <c r="G337" s="50"/>
      <c r="H337" s="50"/>
    </row>
    <row r="338" spans="1:8" ht="17.399999999999999" customHeight="1" x14ac:dyDescent="0.3">
      <c r="A338" s="50"/>
      <c r="B338" s="50"/>
      <c r="C338" s="50"/>
      <c r="D338" s="50"/>
      <c r="E338" s="50"/>
      <c r="F338" s="50"/>
      <c r="G338" s="50"/>
      <c r="H338" s="50"/>
    </row>
    <row r="339" spans="1:8" ht="17.399999999999999" customHeight="1" x14ac:dyDescent="0.3">
      <c r="A339" s="50"/>
      <c r="B339" s="50"/>
      <c r="C339" s="50"/>
      <c r="D339" s="50"/>
      <c r="E339" s="50"/>
      <c r="F339" s="50"/>
      <c r="G339" s="50"/>
      <c r="H339" s="50"/>
    </row>
    <row r="340" spans="1:8" ht="17.399999999999999" customHeight="1" x14ac:dyDescent="0.3">
      <c r="A340" s="50"/>
      <c r="B340" s="50"/>
      <c r="C340" s="50"/>
      <c r="D340" s="50"/>
      <c r="E340" s="50"/>
      <c r="F340" s="50"/>
      <c r="G340" s="50"/>
      <c r="H340" s="50"/>
    </row>
    <row r="341" spans="1:8" ht="17.399999999999999" customHeight="1" x14ac:dyDescent="0.3">
      <c r="A341" s="50"/>
      <c r="B341" s="50"/>
      <c r="C341" s="50"/>
      <c r="D341" s="50"/>
      <c r="E341" s="50"/>
      <c r="F341" s="50"/>
      <c r="G341" s="50"/>
      <c r="H341" s="50"/>
    </row>
    <row r="342" spans="1:8" ht="17.399999999999999" customHeight="1" x14ac:dyDescent="0.3">
      <c r="A342" s="50"/>
      <c r="B342" s="50"/>
      <c r="C342" s="50"/>
      <c r="D342" s="50"/>
      <c r="E342" s="50"/>
      <c r="F342" s="50"/>
      <c r="G342" s="50"/>
      <c r="H342" s="50"/>
    </row>
    <row r="343" spans="1:8" ht="17.399999999999999" customHeight="1" x14ac:dyDescent="0.3">
      <c r="A343" s="50"/>
      <c r="B343" s="50"/>
      <c r="C343" s="50"/>
      <c r="D343" s="50"/>
      <c r="E343" s="50"/>
      <c r="F343" s="50"/>
      <c r="G343" s="50"/>
      <c r="H343" s="50"/>
    </row>
    <row r="344" spans="1:8" ht="17.399999999999999" customHeight="1" x14ac:dyDescent="0.3">
      <c r="A344" s="50"/>
      <c r="B344" s="50"/>
      <c r="C344" s="50"/>
      <c r="D344" s="50"/>
      <c r="E344" s="50"/>
      <c r="F344" s="50"/>
      <c r="G344" s="50"/>
      <c r="H344" s="50"/>
    </row>
    <row r="345" spans="1:8" ht="17.399999999999999" customHeight="1" x14ac:dyDescent="0.3">
      <c r="A345" s="50"/>
      <c r="B345" s="50"/>
      <c r="C345" s="50"/>
      <c r="D345" s="50"/>
      <c r="E345" s="50"/>
      <c r="F345" s="50"/>
      <c r="G345" s="50"/>
      <c r="H345" s="50"/>
    </row>
    <row r="346" spans="1:8" ht="17.399999999999999" customHeight="1" x14ac:dyDescent="0.3">
      <c r="A346" s="50"/>
      <c r="B346" s="50"/>
      <c r="C346" s="50"/>
      <c r="D346" s="50"/>
      <c r="E346" s="50"/>
      <c r="F346" s="50"/>
      <c r="G346" s="50"/>
      <c r="H346" s="50"/>
    </row>
    <row r="347" spans="1:8" ht="17.399999999999999" customHeight="1" x14ac:dyDescent="0.3">
      <c r="A347" s="50"/>
      <c r="B347" s="50"/>
      <c r="C347" s="50"/>
      <c r="D347" s="50"/>
      <c r="E347" s="50"/>
      <c r="F347" s="50"/>
      <c r="G347" s="50"/>
      <c r="H347" s="50"/>
    </row>
    <row r="348" spans="1:8" ht="17.399999999999999" customHeight="1" x14ac:dyDescent="0.3">
      <c r="A348" s="50"/>
      <c r="B348" s="50"/>
      <c r="C348" s="50"/>
      <c r="D348" s="50"/>
      <c r="E348" s="50"/>
      <c r="F348" s="50"/>
      <c r="G348" s="50"/>
      <c r="H348" s="50"/>
    </row>
    <row r="349" spans="1:8" ht="17.399999999999999" customHeight="1" x14ac:dyDescent="0.3">
      <c r="A349" s="50"/>
      <c r="B349" s="50"/>
      <c r="C349" s="50"/>
      <c r="D349" s="50"/>
      <c r="E349" s="50"/>
      <c r="F349" s="50"/>
      <c r="G349" s="50"/>
      <c r="H349" s="50"/>
    </row>
    <row r="350" spans="1:8" ht="17.399999999999999" customHeight="1" x14ac:dyDescent="0.3">
      <c r="A350" s="50"/>
      <c r="B350" s="50"/>
      <c r="C350" s="50"/>
      <c r="D350" s="50"/>
      <c r="E350" s="50"/>
      <c r="F350" s="50"/>
      <c r="G350" s="50"/>
      <c r="H350" s="50"/>
    </row>
    <row r="351" spans="1:8" ht="17.399999999999999" customHeight="1" x14ac:dyDescent="0.3">
      <c r="A351" s="50"/>
      <c r="B351" s="50"/>
      <c r="C351" s="50"/>
      <c r="D351" s="50"/>
      <c r="E351" s="50"/>
      <c r="F351" s="50"/>
      <c r="G351" s="50"/>
      <c r="H351" s="50"/>
    </row>
    <row r="352" spans="1:8" ht="17.399999999999999" customHeight="1" x14ac:dyDescent="0.3">
      <c r="A352" s="50"/>
      <c r="B352" s="50"/>
      <c r="C352" s="50"/>
      <c r="D352" s="50"/>
      <c r="E352" s="50"/>
      <c r="F352" s="50"/>
      <c r="G352" s="50"/>
      <c r="H352" s="50"/>
    </row>
    <row r="353" spans="1:8" ht="17.399999999999999" customHeight="1" x14ac:dyDescent="0.3">
      <c r="A353" s="50"/>
      <c r="B353" s="50"/>
      <c r="C353" s="50"/>
      <c r="D353" s="50"/>
      <c r="E353" s="50"/>
      <c r="F353" s="50"/>
      <c r="G353" s="50"/>
      <c r="H353" s="50"/>
    </row>
    <row r="354" spans="1:8" ht="17.399999999999999" customHeight="1" x14ac:dyDescent="0.3">
      <c r="A354" s="50"/>
      <c r="B354" s="50"/>
      <c r="C354" s="50"/>
      <c r="D354" s="50"/>
      <c r="E354" s="50"/>
      <c r="F354" s="50"/>
      <c r="G354" s="50"/>
      <c r="H354" s="50"/>
    </row>
    <row r="355" spans="1:8" ht="17.399999999999999" customHeight="1" x14ac:dyDescent="0.3">
      <c r="A355" s="50"/>
      <c r="B355" s="50"/>
      <c r="C355" s="50"/>
      <c r="D355" s="50"/>
      <c r="E355" s="50"/>
      <c r="F355" s="50"/>
      <c r="G355" s="50"/>
      <c r="H355" s="50"/>
    </row>
    <row r="356" spans="1:8" ht="17.399999999999999" customHeight="1" x14ac:dyDescent="0.3">
      <c r="A356" s="50"/>
      <c r="B356" s="50"/>
      <c r="C356" s="50"/>
      <c r="D356" s="50"/>
      <c r="E356" s="50"/>
      <c r="F356" s="50"/>
      <c r="G356" s="50"/>
      <c r="H356" s="50"/>
    </row>
    <row r="357" spans="1:8" ht="17.399999999999999" customHeight="1" x14ac:dyDescent="0.3">
      <c r="A357" s="50"/>
      <c r="B357" s="50"/>
      <c r="C357" s="50"/>
      <c r="D357" s="50"/>
      <c r="E357" s="50"/>
      <c r="F357" s="50"/>
      <c r="G357" s="50"/>
      <c r="H357" s="50"/>
    </row>
    <row r="358" spans="1:8" ht="17.399999999999999" customHeight="1" x14ac:dyDescent="0.3">
      <c r="A358" s="50"/>
      <c r="B358" s="50"/>
      <c r="C358" s="50"/>
      <c r="D358" s="50"/>
      <c r="E358" s="50"/>
      <c r="F358" s="50"/>
      <c r="G358" s="50"/>
      <c r="H358" s="50"/>
    </row>
    <row r="359" spans="1:8" ht="17.399999999999999" customHeight="1" x14ac:dyDescent="0.3">
      <c r="A359" s="50"/>
      <c r="B359" s="50"/>
      <c r="C359" s="50"/>
      <c r="D359" s="50"/>
      <c r="E359" s="50"/>
      <c r="F359" s="50"/>
      <c r="G359" s="50"/>
      <c r="H359" s="50"/>
    </row>
    <row r="360" spans="1:8" ht="17.399999999999999" customHeight="1" x14ac:dyDescent="0.3">
      <c r="A360" s="50"/>
      <c r="B360" s="50"/>
      <c r="C360" s="50"/>
      <c r="D360" s="50"/>
      <c r="E360" s="50"/>
      <c r="F360" s="50"/>
      <c r="G360" s="50"/>
      <c r="H360" s="50"/>
    </row>
    <row r="361" spans="1:8" ht="17.399999999999999" customHeight="1" x14ac:dyDescent="0.3">
      <c r="A361" s="50"/>
      <c r="B361" s="50"/>
      <c r="C361" s="50"/>
      <c r="D361" s="50"/>
      <c r="E361" s="50"/>
      <c r="F361" s="50"/>
      <c r="G361" s="50"/>
      <c r="H361" s="50"/>
    </row>
    <row r="362" spans="1:8" ht="17.399999999999999" customHeight="1" x14ac:dyDescent="0.3">
      <c r="A362" s="50"/>
      <c r="B362" s="50"/>
      <c r="C362" s="50"/>
      <c r="D362" s="50"/>
      <c r="E362" s="50"/>
      <c r="F362" s="50"/>
      <c r="G362" s="50"/>
      <c r="H362" s="50"/>
    </row>
    <row r="363" spans="1:8" ht="17.399999999999999" customHeight="1" x14ac:dyDescent="0.3">
      <c r="A363" s="50"/>
      <c r="B363" s="50"/>
      <c r="C363" s="50"/>
      <c r="D363" s="50"/>
      <c r="E363" s="50"/>
      <c r="F363" s="50"/>
      <c r="G363" s="50"/>
      <c r="H363" s="50"/>
    </row>
    <row r="364" spans="1:8" ht="17.399999999999999" customHeight="1" x14ac:dyDescent="0.3">
      <c r="A364" s="50"/>
      <c r="B364" s="50"/>
      <c r="C364" s="50"/>
      <c r="D364" s="50"/>
      <c r="E364" s="50"/>
      <c r="F364" s="50"/>
      <c r="G364" s="50"/>
      <c r="H364" s="50"/>
    </row>
    <row r="365" spans="1:8" ht="17.399999999999999" customHeight="1" x14ac:dyDescent="0.3">
      <c r="A365" s="50"/>
      <c r="B365" s="50"/>
      <c r="C365" s="50"/>
      <c r="D365" s="50"/>
      <c r="E365" s="50"/>
      <c r="F365" s="50"/>
      <c r="G365" s="50"/>
      <c r="H365" s="50"/>
    </row>
    <row r="366" spans="1:8" ht="17.399999999999999" customHeight="1" x14ac:dyDescent="0.3">
      <c r="A366" s="50"/>
      <c r="B366" s="50"/>
      <c r="C366" s="50"/>
      <c r="D366" s="50"/>
      <c r="E366" s="50"/>
      <c r="F366" s="50"/>
      <c r="G366" s="50"/>
      <c r="H366" s="50"/>
    </row>
    <row r="367" spans="1:8" ht="17.399999999999999" customHeight="1" x14ac:dyDescent="0.3">
      <c r="A367" s="50"/>
      <c r="B367" s="50"/>
      <c r="C367" s="50"/>
      <c r="D367" s="50"/>
      <c r="E367" s="50"/>
      <c r="F367" s="50"/>
      <c r="G367" s="50"/>
      <c r="H367" s="50"/>
    </row>
    <row r="368" spans="1:8" ht="17.399999999999999" customHeight="1" x14ac:dyDescent="0.3">
      <c r="A368" s="50"/>
      <c r="B368" s="50"/>
      <c r="C368" s="50"/>
      <c r="D368" s="50"/>
      <c r="E368" s="50"/>
      <c r="F368" s="50"/>
      <c r="G368" s="50"/>
      <c r="H368" s="50"/>
    </row>
    <row r="369" spans="1:8" ht="17.399999999999999" customHeight="1" x14ac:dyDescent="0.3">
      <c r="A369" s="50"/>
      <c r="B369" s="50"/>
      <c r="C369" s="50"/>
      <c r="D369" s="50"/>
      <c r="E369" s="50"/>
      <c r="F369" s="50"/>
      <c r="G369" s="50"/>
      <c r="H369" s="50"/>
    </row>
    <row r="370" spans="1:8" ht="17.399999999999999" customHeight="1" x14ac:dyDescent="0.3">
      <c r="A370" s="50"/>
      <c r="B370" s="50"/>
      <c r="C370" s="50"/>
      <c r="D370" s="50"/>
      <c r="E370" s="50"/>
      <c r="F370" s="50"/>
      <c r="G370" s="50"/>
      <c r="H370" s="50"/>
    </row>
    <row r="371" spans="1:8" ht="17.399999999999999" customHeight="1" x14ac:dyDescent="0.3">
      <c r="A371" s="50"/>
      <c r="B371" s="50"/>
      <c r="C371" s="50"/>
      <c r="D371" s="50"/>
      <c r="E371" s="50"/>
      <c r="F371" s="50"/>
      <c r="G371" s="50"/>
      <c r="H371" s="50"/>
    </row>
    <row r="372" spans="1:8" ht="17.399999999999999" customHeight="1" x14ac:dyDescent="0.3">
      <c r="A372" s="50"/>
      <c r="B372" s="50"/>
      <c r="C372" s="50"/>
      <c r="D372" s="50"/>
      <c r="E372" s="50"/>
      <c r="F372" s="50"/>
      <c r="G372" s="50"/>
      <c r="H372" s="50"/>
    </row>
    <row r="373" spans="1:8" ht="17.399999999999999" customHeight="1" x14ac:dyDescent="0.3">
      <c r="A373" s="50"/>
      <c r="B373" s="50"/>
      <c r="C373" s="50"/>
      <c r="D373" s="50"/>
      <c r="E373" s="50"/>
      <c r="F373" s="50"/>
      <c r="G373" s="50"/>
      <c r="H373" s="50"/>
    </row>
    <row r="374" spans="1:8" ht="17.399999999999999" customHeight="1" x14ac:dyDescent="0.3">
      <c r="A374" s="50"/>
      <c r="B374" s="50"/>
      <c r="C374" s="50"/>
      <c r="D374" s="50"/>
      <c r="E374" s="50"/>
      <c r="F374" s="50"/>
      <c r="G374" s="50"/>
      <c r="H374" s="50"/>
    </row>
    <row r="375" spans="1:8" ht="17.399999999999999" customHeight="1" x14ac:dyDescent="0.3">
      <c r="A375" s="50"/>
      <c r="B375" s="50"/>
      <c r="C375" s="50"/>
      <c r="D375" s="50"/>
      <c r="E375" s="50"/>
      <c r="F375" s="50"/>
      <c r="G375" s="50"/>
      <c r="H375" s="50"/>
    </row>
    <row r="376" spans="1:8" ht="17.399999999999999" customHeight="1" x14ac:dyDescent="0.3">
      <c r="A376" s="50"/>
      <c r="B376" s="50"/>
      <c r="C376" s="50"/>
      <c r="D376" s="50"/>
      <c r="E376" s="50"/>
      <c r="F376" s="50"/>
      <c r="G376" s="50"/>
      <c r="H376" s="50"/>
    </row>
    <row r="377" spans="1:8" ht="17.399999999999999" customHeight="1" x14ac:dyDescent="0.3">
      <c r="A377" s="50"/>
      <c r="B377" s="50"/>
      <c r="C377" s="50"/>
      <c r="D377" s="50"/>
      <c r="E377" s="50"/>
      <c r="F377" s="50"/>
      <c r="G377" s="50"/>
      <c r="H377" s="50"/>
    </row>
    <row r="378" spans="1:8" ht="17.399999999999999" customHeight="1" x14ac:dyDescent="0.3">
      <c r="A378" s="50"/>
      <c r="B378" s="50"/>
      <c r="C378" s="50"/>
      <c r="D378" s="50"/>
      <c r="E378" s="50"/>
      <c r="F378" s="50"/>
      <c r="G378" s="50"/>
      <c r="H378" s="50"/>
    </row>
    <row r="379" spans="1:8" ht="17.399999999999999" customHeight="1" x14ac:dyDescent="0.3">
      <c r="A379" s="50"/>
      <c r="B379" s="50"/>
      <c r="C379" s="50"/>
      <c r="D379" s="50"/>
      <c r="E379" s="50"/>
      <c r="F379" s="50"/>
      <c r="G379" s="50"/>
      <c r="H379" s="50"/>
    </row>
    <row r="380" spans="1:8" ht="17.399999999999999" customHeight="1" x14ac:dyDescent="0.3">
      <c r="A380" s="50"/>
      <c r="B380" s="50"/>
      <c r="C380" s="50"/>
      <c r="D380" s="50"/>
      <c r="E380" s="50"/>
      <c r="F380" s="50"/>
      <c r="G380" s="50"/>
      <c r="H380" s="50"/>
    </row>
    <row r="381" spans="1:8" ht="17.399999999999999" customHeight="1" x14ac:dyDescent="0.3">
      <c r="A381" s="50"/>
      <c r="B381" s="50"/>
      <c r="C381" s="50"/>
      <c r="D381" s="50"/>
      <c r="E381" s="50"/>
      <c r="F381" s="50"/>
      <c r="G381" s="50"/>
      <c r="H381" s="50"/>
    </row>
    <row r="382" spans="1:8" ht="17.399999999999999" customHeight="1" x14ac:dyDescent="0.3">
      <c r="A382" s="50"/>
      <c r="B382" s="50"/>
      <c r="C382" s="50"/>
      <c r="D382" s="50"/>
      <c r="E382" s="50"/>
      <c r="F382" s="50"/>
      <c r="G382" s="50"/>
      <c r="H382" s="50"/>
    </row>
    <row r="383" spans="1:8" ht="17.399999999999999" customHeight="1" x14ac:dyDescent="0.3">
      <c r="A383" s="50"/>
      <c r="B383" s="50"/>
      <c r="C383" s="50"/>
      <c r="D383" s="50"/>
      <c r="E383" s="50"/>
      <c r="F383" s="50"/>
      <c r="G383" s="50"/>
      <c r="H383" s="50"/>
    </row>
    <row r="384" spans="1:8" ht="17.399999999999999" customHeight="1" x14ac:dyDescent="0.3">
      <c r="A384" s="50"/>
      <c r="B384" s="50"/>
      <c r="C384" s="50"/>
      <c r="D384" s="50"/>
      <c r="E384" s="50"/>
      <c r="F384" s="50"/>
      <c r="G384" s="50"/>
      <c r="H384" s="50"/>
    </row>
  </sheetData>
  <mergeCells count="218">
    <mergeCell ref="A18:H18"/>
    <mergeCell ref="A20:H20"/>
    <mergeCell ref="B22:H22"/>
    <mergeCell ref="A24:H24"/>
    <mergeCell ref="A25:H25"/>
    <mergeCell ref="A26:H26"/>
    <mergeCell ref="A1:H1"/>
    <mergeCell ref="A3:H5"/>
    <mergeCell ref="A9:H10"/>
    <mergeCell ref="B12:H12"/>
    <mergeCell ref="A14:H14"/>
    <mergeCell ref="A16:H16"/>
    <mergeCell ref="A35:H35"/>
    <mergeCell ref="A36:H36"/>
    <mergeCell ref="A37:H37"/>
    <mergeCell ref="A38:H38"/>
    <mergeCell ref="A39:H39"/>
    <mergeCell ref="A40:H40"/>
    <mergeCell ref="B28:H28"/>
    <mergeCell ref="A30:H30"/>
    <mergeCell ref="A31:H31"/>
    <mergeCell ref="A32:H32"/>
    <mergeCell ref="A33:H33"/>
    <mergeCell ref="A34:H34"/>
    <mergeCell ref="A49:H49"/>
    <mergeCell ref="A50:H50"/>
    <mergeCell ref="A51:H51"/>
    <mergeCell ref="A52:H52"/>
    <mergeCell ref="A53:H53"/>
    <mergeCell ref="A54:H54"/>
    <mergeCell ref="A41:H41"/>
    <mergeCell ref="A42:H42"/>
    <mergeCell ref="A43:H43"/>
    <mergeCell ref="A44:H44"/>
    <mergeCell ref="B46:H46"/>
    <mergeCell ref="A48:H48"/>
    <mergeCell ref="A61:H61"/>
    <mergeCell ref="A62:H62"/>
    <mergeCell ref="A63:H63"/>
    <mergeCell ref="A64:H64"/>
    <mergeCell ref="A65:H65"/>
    <mergeCell ref="A66:H66"/>
    <mergeCell ref="A55:H55"/>
    <mergeCell ref="A56:H56"/>
    <mergeCell ref="A57:H57"/>
    <mergeCell ref="A58:H58"/>
    <mergeCell ref="A59:H59"/>
    <mergeCell ref="A60:H60"/>
    <mergeCell ref="B76:H76"/>
    <mergeCell ref="A78:H78"/>
    <mergeCell ref="A79:H79"/>
    <mergeCell ref="A80:H80"/>
    <mergeCell ref="A81:H81"/>
    <mergeCell ref="A82:H82"/>
    <mergeCell ref="A67:H67"/>
    <mergeCell ref="A68:H68"/>
    <mergeCell ref="B70:H70"/>
    <mergeCell ref="A72:H72"/>
    <mergeCell ref="A73:H73"/>
    <mergeCell ref="A74:H74"/>
    <mergeCell ref="A92:H92"/>
    <mergeCell ref="A93:H93"/>
    <mergeCell ref="A94:H94"/>
    <mergeCell ref="A95:H95"/>
    <mergeCell ref="A96:H96"/>
    <mergeCell ref="A97:H97"/>
    <mergeCell ref="A83:H83"/>
    <mergeCell ref="A84:H84"/>
    <mergeCell ref="B87:H87"/>
    <mergeCell ref="A89:H89"/>
    <mergeCell ref="A90:H90"/>
    <mergeCell ref="A91:H91"/>
    <mergeCell ref="A104:H104"/>
    <mergeCell ref="A105:H105"/>
    <mergeCell ref="A106:H106"/>
    <mergeCell ref="A107:H107"/>
    <mergeCell ref="A109:H110"/>
    <mergeCell ref="B112:H112"/>
    <mergeCell ref="A98:H98"/>
    <mergeCell ref="A99:H99"/>
    <mergeCell ref="A100:H100"/>
    <mergeCell ref="A101:H101"/>
    <mergeCell ref="A102:H102"/>
    <mergeCell ref="A103:H103"/>
    <mergeCell ref="A122:H122"/>
    <mergeCell ref="A123:H123"/>
    <mergeCell ref="A124:H124"/>
    <mergeCell ref="A125:H125"/>
    <mergeCell ref="A126:H126"/>
    <mergeCell ref="B128:H128"/>
    <mergeCell ref="A114:H114"/>
    <mergeCell ref="B116:H116"/>
    <mergeCell ref="A118:H118"/>
    <mergeCell ref="A119:H119"/>
    <mergeCell ref="A120:H120"/>
    <mergeCell ref="A121:H121"/>
    <mergeCell ref="A135:H135"/>
    <mergeCell ref="A136:H136"/>
    <mergeCell ref="A137:H137"/>
    <mergeCell ref="A138:H138"/>
    <mergeCell ref="A139:H139"/>
    <mergeCell ref="B140:H140"/>
    <mergeCell ref="A129:H129"/>
    <mergeCell ref="A130:H130"/>
    <mergeCell ref="A131:H131"/>
    <mergeCell ref="A132:H132"/>
    <mergeCell ref="A133:H133"/>
    <mergeCell ref="A134:H134"/>
    <mergeCell ref="A147:H147"/>
    <mergeCell ref="A148:H148"/>
    <mergeCell ref="B150:H150"/>
    <mergeCell ref="A151:H151"/>
    <mergeCell ref="A152:H152"/>
    <mergeCell ref="A153:H153"/>
    <mergeCell ref="A141:H141"/>
    <mergeCell ref="A142:H142"/>
    <mergeCell ref="A143:H143"/>
    <mergeCell ref="A144:H144"/>
    <mergeCell ref="A145:H145"/>
    <mergeCell ref="B146:H146"/>
    <mergeCell ref="A160:H160"/>
    <mergeCell ref="A161:H161"/>
    <mergeCell ref="A162:H162"/>
    <mergeCell ref="A163:H163"/>
    <mergeCell ref="A164:H164"/>
    <mergeCell ref="A165:H165"/>
    <mergeCell ref="A154:H154"/>
    <mergeCell ref="A155:H155"/>
    <mergeCell ref="A156:H156"/>
    <mergeCell ref="A157:H157"/>
    <mergeCell ref="A158:H158"/>
    <mergeCell ref="A159:H159"/>
    <mergeCell ref="A172:H172"/>
    <mergeCell ref="A173:H174"/>
    <mergeCell ref="A176:H176"/>
    <mergeCell ref="A178:H178"/>
    <mergeCell ref="B180:H180"/>
    <mergeCell ref="A181:H181"/>
    <mergeCell ref="A166:H166"/>
    <mergeCell ref="A167:H167"/>
    <mergeCell ref="A168:H168"/>
    <mergeCell ref="A169:H169"/>
    <mergeCell ref="A170:H170"/>
    <mergeCell ref="A171:H171"/>
    <mergeCell ref="A188:H188"/>
    <mergeCell ref="A189:H189"/>
    <mergeCell ref="A190:H190"/>
    <mergeCell ref="A191:H191"/>
    <mergeCell ref="A192:H192"/>
    <mergeCell ref="A193:H193"/>
    <mergeCell ref="A182:H182"/>
    <mergeCell ref="A183:H183"/>
    <mergeCell ref="A184:H184"/>
    <mergeCell ref="A185:H185"/>
    <mergeCell ref="A186:H186"/>
    <mergeCell ref="A187:H187"/>
    <mergeCell ref="A200:H200"/>
    <mergeCell ref="A201:H201"/>
    <mergeCell ref="A202:H202"/>
    <mergeCell ref="A203:H203"/>
    <mergeCell ref="A204:H204"/>
    <mergeCell ref="A205:H205"/>
    <mergeCell ref="A194:H194"/>
    <mergeCell ref="A195:H195"/>
    <mergeCell ref="A196:H196"/>
    <mergeCell ref="A197:H197"/>
    <mergeCell ref="A198:H198"/>
    <mergeCell ref="A199:H199"/>
    <mergeCell ref="A212:H212"/>
    <mergeCell ref="A213:H213"/>
    <mergeCell ref="A214:H214"/>
    <mergeCell ref="A215:H215"/>
    <mergeCell ref="A216:H216"/>
    <mergeCell ref="A217:H217"/>
    <mergeCell ref="A206:H206"/>
    <mergeCell ref="A207:H207"/>
    <mergeCell ref="A208:H208"/>
    <mergeCell ref="A209:H209"/>
    <mergeCell ref="A210:H210"/>
    <mergeCell ref="A211:H211"/>
    <mergeCell ref="A224:H224"/>
    <mergeCell ref="A225:H225"/>
    <mergeCell ref="A226:H226"/>
    <mergeCell ref="A227:H227"/>
    <mergeCell ref="A228:H228"/>
    <mergeCell ref="A229:H229"/>
    <mergeCell ref="B218:H218"/>
    <mergeCell ref="A219:H219"/>
    <mergeCell ref="A220:H220"/>
    <mergeCell ref="A221:H221"/>
    <mergeCell ref="A222:H222"/>
    <mergeCell ref="A223:H223"/>
    <mergeCell ref="A236:H236"/>
    <mergeCell ref="A237:H237"/>
    <mergeCell ref="A238:H238"/>
    <mergeCell ref="A239:H239"/>
    <mergeCell ref="B240:H240"/>
    <mergeCell ref="A241:H241"/>
    <mergeCell ref="A230:H230"/>
    <mergeCell ref="A231:H231"/>
    <mergeCell ref="A232:H232"/>
    <mergeCell ref="A233:H233"/>
    <mergeCell ref="A234:H234"/>
    <mergeCell ref="A235:H235"/>
    <mergeCell ref="A254:H254"/>
    <mergeCell ref="A255:H258"/>
    <mergeCell ref="A248:H248"/>
    <mergeCell ref="A249:H249"/>
    <mergeCell ref="A250:H250"/>
    <mergeCell ref="A251:H251"/>
    <mergeCell ref="A252:H252"/>
    <mergeCell ref="A253:H253"/>
    <mergeCell ref="A242:H242"/>
    <mergeCell ref="A243:H243"/>
    <mergeCell ref="A244:H244"/>
    <mergeCell ref="A245:H245"/>
    <mergeCell ref="B246:H246"/>
    <mergeCell ref="A247:H247"/>
  </mergeCells>
  <hyperlinks>
    <hyperlink ref="A3" location="_ftn1" display="_ftn1" xr:uid="{181AA7A6-14AF-4713-91DB-57F6E4FB657A}"/>
    <hyperlink ref="A255" location="_ftnref1" display="_ftnref1" xr:uid="{9F114C6A-B687-4545-82F1-F3C7245B0EE1}"/>
    <hyperlink ref="A3:H5" r:id="rId1" display="Elaborado a partir del documento “CLASIFICADOR POR OBJETO DEL GASTO DEL SECTOR PÚBLICO[1]” de 2018, del Ministerio de Hacienda. CLIC AQUÍ." xr:uid="{4D38C243-E692-491F-B2C5-2A14E996FC85}"/>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918AB-FB39-4E1F-B78F-631CCC7157CB}">
  <dimension ref="B1:X54"/>
  <sheetViews>
    <sheetView showGridLines="0" zoomScale="70" zoomScaleNormal="70" workbookViewId="0">
      <pane xSplit="2" ySplit="5" topLeftCell="C6" activePane="bottomRight" state="frozen"/>
      <selection pane="topRight" activeCell="B1" sqref="B1"/>
      <selection pane="bottomLeft" activeCell="A6" sqref="A6"/>
      <selection pane="bottomRight" activeCell="C6" sqref="C6"/>
    </sheetView>
  </sheetViews>
  <sheetFormatPr baseColWidth="10" defaultColWidth="19.109375" defaultRowHeight="15.6" x14ac:dyDescent="0.3"/>
  <cols>
    <col min="1" max="1" width="7.109375" style="3" customWidth="1"/>
    <col min="2" max="2" width="48" style="3" customWidth="1"/>
    <col min="3" max="8" width="30.109375" style="3" customWidth="1"/>
    <col min="9" max="24" width="19.109375" style="3"/>
    <col min="25" max="28" width="19.33203125" style="3" bestFit="1" customWidth="1"/>
    <col min="29" max="16384" width="19.109375" style="3"/>
  </cols>
  <sheetData>
    <row r="1" spans="2:24" ht="21" x14ac:dyDescent="0.3">
      <c r="B1" s="45" t="s">
        <v>228</v>
      </c>
      <c r="C1" s="2"/>
      <c r="D1" s="2"/>
      <c r="E1" s="2"/>
      <c r="F1" s="2"/>
      <c r="G1" s="2"/>
      <c r="H1" s="2"/>
    </row>
    <row r="3" spans="2:24" s="5" customFormat="1" ht="18" x14ac:dyDescent="0.35">
      <c r="B3" s="46" t="s">
        <v>361</v>
      </c>
      <c r="C3" s="4"/>
      <c r="D3" s="4"/>
      <c r="E3" s="4"/>
      <c r="F3" s="4"/>
      <c r="G3" s="4"/>
      <c r="H3" s="4"/>
    </row>
    <row r="4" spans="2:24" s="7" customFormat="1" x14ac:dyDescent="0.3">
      <c r="B4" s="6" t="s">
        <v>1</v>
      </c>
      <c r="C4" s="6"/>
      <c r="D4" s="6"/>
      <c r="E4" s="6"/>
      <c r="F4" s="6"/>
      <c r="G4" s="6"/>
      <c r="H4" s="6"/>
    </row>
    <row r="6" spans="2:24" ht="31.2" x14ac:dyDescent="0.3">
      <c r="B6" s="8" t="s">
        <v>162</v>
      </c>
      <c r="C6" s="8" t="s">
        <v>163</v>
      </c>
      <c r="D6" s="8" t="s">
        <v>241</v>
      </c>
      <c r="E6" s="8" t="s">
        <v>165</v>
      </c>
      <c r="F6" s="8" t="s">
        <v>166</v>
      </c>
      <c r="G6" s="8" t="s">
        <v>167</v>
      </c>
      <c r="H6" s="8" t="s">
        <v>168</v>
      </c>
      <c r="I6" s="9"/>
      <c r="J6" s="9"/>
      <c r="K6" s="9"/>
      <c r="L6" s="9"/>
      <c r="M6" s="9"/>
      <c r="N6" s="9"/>
      <c r="O6" s="10"/>
      <c r="P6" s="10"/>
      <c r="Q6" s="10"/>
      <c r="R6" s="10"/>
      <c r="S6" s="10"/>
      <c r="T6" s="10"/>
      <c r="U6" s="10"/>
      <c r="V6" s="10"/>
      <c r="W6" s="10"/>
      <c r="X6" s="10"/>
    </row>
    <row r="7" spans="2:24" s="16" customFormat="1" ht="31.8" customHeight="1" x14ac:dyDescent="0.3">
      <c r="B7" s="11" t="s">
        <v>172</v>
      </c>
      <c r="C7" s="11" t="s">
        <v>164</v>
      </c>
      <c r="D7" s="12" t="s">
        <v>170</v>
      </c>
      <c r="E7" s="11" t="s">
        <v>171</v>
      </c>
      <c r="F7" s="13">
        <v>0</v>
      </c>
      <c r="G7" s="14" t="s">
        <v>187</v>
      </c>
      <c r="H7" s="12" t="s">
        <v>190</v>
      </c>
      <c r="I7" s="15"/>
      <c r="J7" s="15"/>
      <c r="K7" s="15"/>
      <c r="L7" s="15"/>
      <c r="M7" s="15"/>
      <c r="N7" s="15"/>
      <c r="O7" s="15"/>
      <c r="P7" s="15"/>
      <c r="Q7" s="15"/>
      <c r="R7" s="15"/>
      <c r="S7" s="15"/>
      <c r="T7" s="15"/>
      <c r="U7" s="15"/>
      <c r="V7" s="15"/>
      <c r="W7" s="15"/>
      <c r="X7" s="15"/>
    </row>
    <row r="8" spans="2:24" s="19" customFormat="1" ht="31.8" customHeight="1" x14ac:dyDescent="0.3">
      <c r="B8" s="11" t="s">
        <v>173</v>
      </c>
      <c r="C8" s="11" t="s">
        <v>164</v>
      </c>
      <c r="D8" s="12" t="s">
        <v>170</v>
      </c>
      <c r="E8" s="17" t="s">
        <v>176</v>
      </c>
      <c r="F8" s="18">
        <v>0</v>
      </c>
      <c r="G8" s="19">
        <v>2024</v>
      </c>
      <c r="H8" s="20" t="s">
        <v>191</v>
      </c>
      <c r="I8" s="21"/>
      <c r="J8" s="21"/>
      <c r="K8" s="21"/>
      <c r="L8" s="21"/>
      <c r="M8" s="21"/>
      <c r="N8" s="21"/>
      <c r="O8" s="21"/>
      <c r="P8" s="21"/>
      <c r="Q8" s="21"/>
      <c r="R8" s="21"/>
      <c r="S8" s="21"/>
      <c r="T8" s="21"/>
      <c r="U8" s="21"/>
      <c r="V8" s="21"/>
      <c r="W8" s="21"/>
      <c r="X8" s="21"/>
    </row>
    <row r="9" spans="2:24" s="19" customFormat="1" ht="31.8" customHeight="1" x14ac:dyDescent="0.3">
      <c r="B9" s="11" t="s">
        <v>182</v>
      </c>
      <c r="C9" s="11" t="s">
        <v>164</v>
      </c>
      <c r="D9" s="12" t="s">
        <v>170</v>
      </c>
      <c r="E9" s="17" t="s">
        <v>177</v>
      </c>
      <c r="F9" s="18">
        <v>0</v>
      </c>
      <c r="G9" s="22">
        <v>2025</v>
      </c>
      <c r="H9" s="20" t="s">
        <v>192</v>
      </c>
      <c r="I9" s="23"/>
      <c r="J9" s="23"/>
      <c r="K9" s="23"/>
      <c r="L9" s="23"/>
      <c r="M9" s="23"/>
      <c r="N9" s="23"/>
      <c r="O9" s="23"/>
      <c r="P9" s="23"/>
      <c r="Q9" s="23"/>
      <c r="R9" s="23"/>
      <c r="S9" s="23"/>
      <c r="T9" s="23"/>
      <c r="U9" s="23"/>
      <c r="V9" s="23"/>
      <c r="W9" s="23"/>
      <c r="X9" s="23"/>
    </row>
    <row r="10" spans="2:24" s="19" customFormat="1" ht="51" customHeight="1" x14ac:dyDescent="0.3">
      <c r="B10" s="11" t="s">
        <v>183</v>
      </c>
      <c r="C10" s="11" t="s">
        <v>164</v>
      </c>
      <c r="D10" s="12" t="s">
        <v>170</v>
      </c>
      <c r="E10" s="17" t="s">
        <v>184</v>
      </c>
      <c r="F10" s="18">
        <v>0</v>
      </c>
      <c r="G10" s="22">
        <v>2024</v>
      </c>
      <c r="H10" s="20" t="s">
        <v>193</v>
      </c>
      <c r="I10" s="23"/>
      <c r="J10" s="23"/>
      <c r="K10" s="23"/>
      <c r="L10" s="23"/>
      <c r="M10" s="23"/>
      <c r="N10" s="23"/>
      <c r="O10" s="23"/>
      <c r="P10" s="23"/>
      <c r="Q10" s="23"/>
      <c r="R10" s="23"/>
      <c r="S10" s="23"/>
      <c r="T10" s="23"/>
      <c r="U10" s="23"/>
      <c r="V10" s="23"/>
      <c r="W10" s="23"/>
      <c r="X10" s="23"/>
    </row>
    <row r="11" spans="2:24" s="19" customFormat="1" ht="31.8" customHeight="1" x14ac:dyDescent="0.3">
      <c r="B11" s="11" t="s">
        <v>181</v>
      </c>
      <c r="C11" s="11" t="s">
        <v>164</v>
      </c>
      <c r="D11" s="12" t="s">
        <v>170</v>
      </c>
      <c r="E11" s="17" t="s">
        <v>178</v>
      </c>
      <c r="F11" s="18">
        <v>0</v>
      </c>
      <c r="G11" s="22" t="s">
        <v>188</v>
      </c>
      <c r="H11" s="20" t="s">
        <v>192</v>
      </c>
      <c r="I11" s="23"/>
      <c r="J11" s="23"/>
      <c r="K11" s="23"/>
      <c r="L11" s="23"/>
      <c r="M11" s="23"/>
      <c r="N11" s="23"/>
      <c r="O11" s="23"/>
      <c r="P11" s="23"/>
      <c r="Q11" s="23"/>
      <c r="R11" s="23"/>
      <c r="S11" s="23"/>
      <c r="T11" s="23"/>
      <c r="U11" s="23"/>
      <c r="V11" s="23"/>
      <c r="W11" s="23"/>
      <c r="X11" s="23"/>
    </row>
    <row r="12" spans="2:24" s="19" customFormat="1" ht="31.8" customHeight="1" x14ac:dyDescent="0.3">
      <c r="B12" s="11" t="s">
        <v>174</v>
      </c>
      <c r="C12" s="11" t="s">
        <v>164</v>
      </c>
      <c r="D12" s="12" t="s">
        <v>170</v>
      </c>
      <c r="E12" s="17" t="s">
        <v>179</v>
      </c>
      <c r="F12" s="18">
        <v>0</v>
      </c>
      <c r="G12" s="22" t="s">
        <v>189</v>
      </c>
      <c r="H12" s="20" t="s">
        <v>194</v>
      </c>
      <c r="I12" s="23"/>
      <c r="J12" s="23"/>
      <c r="K12" s="23"/>
      <c r="L12" s="23"/>
      <c r="M12" s="23"/>
      <c r="N12" s="23"/>
      <c r="O12" s="23"/>
      <c r="P12" s="23"/>
      <c r="Q12" s="23"/>
      <c r="R12" s="23"/>
      <c r="S12" s="23"/>
      <c r="T12" s="23"/>
      <c r="U12" s="23"/>
      <c r="V12" s="23"/>
      <c r="W12" s="23"/>
      <c r="X12" s="23"/>
    </row>
    <row r="13" spans="2:24" s="19" customFormat="1" ht="31.8" customHeight="1" x14ac:dyDescent="0.3">
      <c r="B13" s="11" t="s">
        <v>180</v>
      </c>
      <c r="C13" s="11" t="s">
        <v>164</v>
      </c>
      <c r="D13" s="12" t="s">
        <v>170</v>
      </c>
      <c r="E13" s="17" t="s">
        <v>175</v>
      </c>
      <c r="F13" s="18">
        <v>0</v>
      </c>
      <c r="G13" s="22" t="s">
        <v>189</v>
      </c>
      <c r="H13" s="20" t="s">
        <v>192</v>
      </c>
      <c r="I13" s="23"/>
      <c r="J13" s="23"/>
      <c r="K13" s="23"/>
      <c r="L13" s="23"/>
      <c r="M13" s="23"/>
      <c r="N13" s="23"/>
      <c r="O13" s="23"/>
      <c r="P13" s="23"/>
      <c r="Q13" s="23"/>
      <c r="R13" s="23"/>
      <c r="S13" s="23"/>
      <c r="T13" s="23"/>
      <c r="U13" s="23"/>
      <c r="V13" s="23"/>
      <c r="W13" s="23"/>
      <c r="X13" s="23"/>
    </row>
    <row r="14" spans="2:24" s="19" customFormat="1" ht="31.8" customHeight="1" x14ac:dyDescent="0.3">
      <c r="B14" s="24" t="s">
        <v>186</v>
      </c>
      <c r="C14" s="11" t="s">
        <v>164</v>
      </c>
      <c r="D14" s="12" t="s">
        <v>170</v>
      </c>
      <c r="E14" s="17" t="s">
        <v>185</v>
      </c>
      <c r="F14" s="18">
        <v>0</v>
      </c>
      <c r="G14" s="22" t="s">
        <v>189</v>
      </c>
      <c r="H14" s="20" t="s">
        <v>195</v>
      </c>
      <c r="I14" s="23"/>
      <c r="J14" s="23"/>
      <c r="K14" s="23"/>
      <c r="L14" s="23"/>
      <c r="M14" s="23"/>
      <c r="N14" s="23"/>
      <c r="O14" s="23"/>
      <c r="P14" s="23"/>
      <c r="Q14" s="23"/>
      <c r="R14" s="23"/>
      <c r="S14" s="23"/>
      <c r="T14" s="23"/>
      <c r="U14" s="23"/>
      <c r="V14" s="23"/>
      <c r="W14" s="23"/>
      <c r="X14" s="23"/>
    </row>
    <row r="15" spans="2:24" s="19" customFormat="1" ht="31.8" customHeight="1" x14ac:dyDescent="0.3">
      <c r="B15" s="24"/>
      <c r="C15" s="11"/>
      <c r="D15" s="12" t="s">
        <v>170</v>
      </c>
      <c r="E15" s="17"/>
      <c r="F15" s="18">
        <v>0</v>
      </c>
      <c r="G15" s="22"/>
      <c r="H15" s="20"/>
      <c r="I15" s="23"/>
      <c r="J15" s="23"/>
      <c r="K15" s="23"/>
      <c r="L15" s="23"/>
      <c r="M15" s="23"/>
      <c r="N15" s="23"/>
      <c r="O15" s="23"/>
      <c r="P15" s="23"/>
      <c r="Q15" s="23"/>
      <c r="R15" s="23"/>
      <c r="S15" s="23"/>
      <c r="T15" s="23"/>
      <c r="U15" s="23"/>
      <c r="V15" s="23"/>
      <c r="W15" s="23"/>
      <c r="X15" s="23"/>
    </row>
    <row r="16" spans="2:24" s="19" customFormat="1" ht="31.8" customHeight="1" x14ac:dyDescent="0.3">
      <c r="B16" s="24"/>
      <c r="C16" s="11"/>
      <c r="D16" s="12" t="s">
        <v>170</v>
      </c>
      <c r="E16" s="17"/>
      <c r="F16" s="18">
        <v>0</v>
      </c>
      <c r="G16" s="22"/>
      <c r="H16" s="20"/>
      <c r="I16" s="23"/>
      <c r="J16" s="23"/>
      <c r="K16" s="23"/>
      <c r="L16" s="23"/>
      <c r="M16" s="23"/>
      <c r="N16" s="23"/>
      <c r="O16" s="23"/>
      <c r="P16" s="23"/>
      <c r="Q16" s="23"/>
      <c r="R16" s="23"/>
      <c r="S16" s="23"/>
      <c r="T16" s="23"/>
      <c r="U16" s="23"/>
      <c r="V16" s="23"/>
      <c r="W16" s="23"/>
      <c r="X16" s="23"/>
    </row>
    <row r="17" spans="2:24" s="19" customFormat="1" ht="31.8" customHeight="1" x14ac:dyDescent="0.3">
      <c r="B17" s="25"/>
      <c r="C17" s="12"/>
      <c r="D17" s="12" t="s">
        <v>170</v>
      </c>
      <c r="E17" s="17"/>
      <c r="F17" s="18">
        <v>0</v>
      </c>
      <c r="G17" s="22"/>
      <c r="H17" s="20"/>
      <c r="I17" s="23"/>
      <c r="J17" s="23"/>
      <c r="K17" s="23"/>
      <c r="L17" s="23"/>
      <c r="M17" s="23"/>
      <c r="N17" s="23"/>
      <c r="O17" s="23"/>
      <c r="P17" s="23"/>
      <c r="Q17" s="23"/>
      <c r="R17" s="23"/>
      <c r="S17" s="23"/>
      <c r="T17" s="23"/>
      <c r="U17" s="23"/>
      <c r="V17" s="23"/>
      <c r="W17" s="23"/>
      <c r="X17" s="23"/>
    </row>
    <row r="18" spans="2:24" s="19" customFormat="1" ht="31.8" customHeight="1" x14ac:dyDescent="0.3">
      <c r="B18" s="25"/>
      <c r="C18" s="12"/>
      <c r="D18" s="12" t="s">
        <v>170</v>
      </c>
      <c r="E18" s="17"/>
      <c r="F18" s="18">
        <v>0</v>
      </c>
      <c r="G18" s="22"/>
      <c r="H18" s="20"/>
      <c r="I18" s="23"/>
      <c r="J18" s="23"/>
      <c r="K18" s="23"/>
      <c r="L18" s="23"/>
      <c r="M18" s="23"/>
      <c r="N18" s="23"/>
      <c r="O18" s="23"/>
      <c r="P18" s="23"/>
      <c r="Q18" s="23"/>
      <c r="R18" s="23"/>
      <c r="S18" s="23"/>
      <c r="T18" s="23"/>
      <c r="U18" s="23"/>
      <c r="V18" s="23"/>
      <c r="W18" s="23"/>
      <c r="X18" s="23"/>
    </row>
    <row r="19" spans="2:24" s="19" customFormat="1" ht="31.8" customHeight="1" x14ac:dyDescent="0.3">
      <c r="B19" s="25"/>
      <c r="C19" s="12"/>
      <c r="D19" s="12" t="s">
        <v>170</v>
      </c>
      <c r="E19" s="20"/>
      <c r="F19" s="18">
        <v>0</v>
      </c>
      <c r="G19" s="22"/>
      <c r="H19" s="20"/>
      <c r="I19" s="23"/>
      <c r="J19" s="23"/>
      <c r="K19" s="23"/>
      <c r="L19" s="23"/>
      <c r="M19" s="23"/>
      <c r="N19" s="23"/>
      <c r="O19" s="23"/>
      <c r="P19" s="23"/>
      <c r="Q19" s="23"/>
      <c r="R19" s="23"/>
      <c r="S19" s="23"/>
      <c r="T19" s="23"/>
      <c r="U19" s="23"/>
      <c r="V19" s="23"/>
      <c r="W19" s="23"/>
      <c r="X19" s="23"/>
    </row>
    <row r="20" spans="2:24" s="19" customFormat="1" ht="31.8" customHeight="1" x14ac:dyDescent="0.3">
      <c r="B20" s="25"/>
      <c r="C20" s="12"/>
      <c r="D20" s="12" t="s">
        <v>170</v>
      </c>
      <c r="E20" s="20"/>
      <c r="F20" s="18">
        <v>0</v>
      </c>
      <c r="G20" s="22"/>
      <c r="H20" s="20"/>
      <c r="I20" s="23"/>
      <c r="J20" s="23"/>
      <c r="K20" s="23"/>
      <c r="L20" s="23"/>
      <c r="M20" s="23"/>
      <c r="N20" s="23"/>
      <c r="O20" s="23"/>
      <c r="P20" s="23"/>
      <c r="Q20" s="23"/>
      <c r="R20" s="23"/>
      <c r="S20" s="23"/>
      <c r="T20" s="23"/>
      <c r="U20" s="23"/>
      <c r="V20" s="23"/>
      <c r="W20" s="23"/>
      <c r="X20" s="23"/>
    </row>
    <row r="21" spans="2:24" s="7" customFormat="1" x14ac:dyDescent="0.3">
      <c r="E21" s="33" t="s">
        <v>169</v>
      </c>
      <c r="F21" s="34">
        <f>SUM(F7:F20)</f>
        <v>0</v>
      </c>
      <c r="G21" s="3"/>
      <c r="H21" s="3"/>
      <c r="I21" s="26"/>
      <c r="J21" s="26"/>
      <c r="K21" s="26"/>
      <c r="L21" s="26"/>
      <c r="M21" s="26"/>
      <c r="N21" s="26"/>
      <c r="O21" s="26"/>
      <c r="P21" s="26"/>
      <c r="Q21" s="26"/>
      <c r="R21" s="26"/>
      <c r="S21" s="26"/>
      <c r="T21" s="26"/>
      <c r="U21" s="26"/>
      <c r="V21" s="26"/>
      <c r="W21" s="26"/>
      <c r="X21" s="26"/>
    </row>
    <row r="23" spans="2:24" x14ac:dyDescent="0.3">
      <c r="B23" s="27" t="s">
        <v>196</v>
      </c>
    </row>
    <row r="25" spans="2:24" x14ac:dyDescent="0.3">
      <c r="B25" s="28" t="s">
        <v>197</v>
      </c>
    </row>
    <row r="26" spans="2:24" x14ac:dyDescent="0.3">
      <c r="B26" s="28" t="s">
        <v>198</v>
      </c>
    </row>
    <row r="27" spans="2:24" x14ac:dyDescent="0.3">
      <c r="B27" s="28" t="s">
        <v>199</v>
      </c>
    </row>
    <row r="28" spans="2:24" x14ac:dyDescent="0.3">
      <c r="B28" s="29" t="s">
        <v>201</v>
      </c>
    </row>
    <row r="29" spans="2:24" x14ac:dyDescent="0.3">
      <c r="B29" s="3" t="s">
        <v>202</v>
      </c>
    </row>
    <row r="30" spans="2:24" x14ac:dyDescent="0.3">
      <c r="B30" s="30" t="s">
        <v>203</v>
      </c>
    </row>
    <row r="31" spans="2:24" x14ac:dyDescent="0.3">
      <c r="B31" s="28" t="s">
        <v>200</v>
      </c>
    </row>
    <row r="32" spans="2:24" ht="16.2" customHeight="1" thickBot="1" x14ac:dyDescent="0.35">
      <c r="B32" s="31" t="s">
        <v>227</v>
      </c>
      <c r="C32" s="32"/>
    </row>
    <row r="33" spans="2:3" ht="16.2" customHeight="1" thickBot="1" x14ac:dyDescent="0.35">
      <c r="B33" s="32"/>
      <c r="C33" s="32"/>
    </row>
    <row r="34" spans="2:3" ht="16.2" thickBot="1" x14ac:dyDescent="0.35">
      <c r="B34" s="35" t="s">
        <v>5</v>
      </c>
      <c r="C34" s="36" t="s">
        <v>222</v>
      </c>
    </row>
    <row r="35" spans="2:3" ht="16.2" thickBot="1" x14ac:dyDescent="0.35">
      <c r="B35" s="358" t="s">
        <v>223</v>
      </c>
      <c r="C35" s="359"/>
    </row>
    <row r="36" spans="2:3" x14ac:dyDescent="0.3">
      <c r="B36" s="360" t="s">
        <v>254</v>
      </c>
      <c r="C36" s="37" t="s">
        <v>253</v>
      </c>
    </row>
    <row r="37" spans="2:3" ht="141" thickBot="1" x14ac:dyDescent="0.35">
      <c r="B37" s="361"/>
      <c r="C37" s="38" t="s">
        <v>224</v>
      </c>
    </row>
    <row r="38" spans="2:3" ht="15.6" customHeight="1" x14ac:dyDescent="0.3">
      <c r="B38" s="361"/>
      <c r="C38" s="39" t="s">
        <v>255</v>
      </c>
    </row>
    <row r="39" spans="2:3" ht="172.2" thickBot="1" x14ac:dyDescent="0.35">
      <c r="B39" s="361"/>
      <c r="C39" s="40" t="s">
        <v>225</v>
      </c>
    </row>
    <row r="40" spans="2:3" ht="141" thickBot="1" x14ac:dyDescent="0.35">
      <c r="B40" s="362"/>
      <c r="C40" s="41" t="s">
        <v>256</v>
      </c>
    </row>
    <row r="41" spans="2:3" ht="141" thickBot="1" x14ac:dyDescent="0.35">
      <c r="B41" s="363" t="s">
        <v>257</v>
      </c>
      <c r="C41" s="42" t="s">
        <v>258</v>
      </c>
    </row>
    <row r="42" spans="2:3" ht="203.4" thickBot="1" x14ac:dyDescent="0.35">
      <c r="B42" s="364"/>
      <c r="C42" s="41" t="s">
        <v>259</v>
      </c>
    </row>
    <row r="43" spans="2:3" ht="15.6" customHeight="1" x14ac:dyDescent="0.3">
      <c r="B43" s="364"/>
      <c r="C43" s="43" t="s">
        <v>260</v>
      </c>
    </row>
    <row r="44" spans="2:3" ht="141" thickBot="1" x14ac:dyDescent="0.35">
      <c r="B44" s="365"/>
      <c r="C44" s="40" t="s">
        <v>226</v>
      </c>
    </row>
    <row r="47" spans="2:3" ht="82.8" customHeight="1" x14ac:dyDescent="0.3"/>
    <row r="48" spans="2:3" ht="15.6" customHeight="1" x14ac:dyDescent="0.3"/>
    <row r="49" spans="2:2" ht="15.6" customHeight="1" x14ac:dyDescent="0.3"/>
    <row r="50" spans="2:2" ht="16.2" customHeight="1" x14ac:dyDescent="0.3"/>
    <row r="54" spans="2:2" x14ac:dyDescent="0.3">
      <c r="B54" s="44"/>
    </row>
  </sheetData>
  <mergeCells count="3">
    <mergeCell ref="B35:C35"/>
    <mergeCell ref="B36:B40"/>
    <mergeCell ref="B41:B44"/>
  </mergeCells>
  <dataValidations count="1">
    <dataValidation type="list" allowBlank="1" showInputMessage="1" showErrorMessage="1" sqref="D7:D20" xr:uid="{C57F00A1-E171-4890-8FC0-12DB5773809D}">
      <formula1>"Seleccione,De inversión,De producción,De producción (mantenimiento),De producción (administrativo)"</formula1>
    </dataValidation>
  </dataValidations>
  <hyperlinks>
    <hyperlink ref="B28" r:id="rId1" display="1) Objeto Clasificador del Gasto de Hacienda" xr:uid="{A5AC553F-E797-4A25-83F4-F2E92D4349BE}"/>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H22"/>
  <sheetViews>
    <sheetView showGridLines="0" zoomScale="70" zoomScaleNormal="70" workbookViewId="0">
      <pane xSplit="2" ySplit="7" topLeftCell="C8" activePane="bottomRight" state="frozen"/>
      <selection pane="topRight" activeCell="B1" sqref="B1"/>
      <selection pane="bottomLeft" activeCell="A6" sqref="A6"/>
      <selection pane="bottomRight" activeCell="C8" sqref="C8"/>
    </sheetView>
  </sheetViews>
  <sheetFormatPr baseColWidth="10" defaultColWidth="19.109375" defaultRowHeight="15.6" x14ac:dyDescent="0.3"/>
  <cols>
    <col min="1" max="1" width="7.109375" style="3" customWidth="1"/>
    <col min="2" max="2" width="48" style="3" customWidth="1"/>
    <col min="3" max="3" width="10.88671875" style="3" customWidth="1"/>
    <col min="4" max="4" width="18.6640625" style="3" bestFit="1" customWidth="1"/>
    <col min="5" max="5" width="15.88671875" style="3" customWidth="1"/>
    <col min="6" max="6" width="19.88671875" style="3" customWidth="1"/>
    <col min="7" max="7" width="17" style="3" customWidth="1"/>
    <col min="8" max="9" width="17.21875" style="3" bestFit="1" customWidth="1"/>
    <col min="10" max="10" width="18.6640625" style="3" bestFit="1" customWidth="1"/>
    <col min="11" max="14" width="17.21875" style="3" bestFit="1" customWidth="1"/>
    <col min="15" max="16" width="19.33203125" style="3" bestFit="1" customWidth="1"/>
    <col min="17" max="34" width="19.109375" style="3"/>
    <col min="35" max="38" width="19.33203125" style="3" bestFit="1" customWidth="1"/>
    <col min="39" max="16384" width="19.109375" style="3"/>
  </cols>
  <sheetData>
    <row r="1" spans="2:34" ht="21" x14ac:dyDescent="0.3">
      <c r="B1" s="77" t="s">
        <v>229</v>
      </c>
      <c r="C1" s="64"/>
      <c r="D1" s="2"/>
      <c r="E1" s="2"/>
      <c r="F1" s="2"/>
      <c r="G1" s="2"/>
      <c r="H1" s="2"/>
      <c r="I1" s="2"/>
      <c r="J1" s="2"/>
    </row>
    <row r="3" spans="2:34" s="5" customFormat="1" ht="18" x14ac:dyDescent="0.35">
      <c r="B3" s="46" t="str">
        <f>+'3. Costos del proyecto'!B3</f>
        <v>Proyecto: Código: xxxxxxxxxxxx. Nombre:   xxxxxxxxxxx</v>
      </c>
      <c r="C3" s="4"/>
      <c r="D3" s="4"/>
      <c r="E3" s="4"/>
      <c r="F3" s="4"/>
      <c r="G3" s="4"/>
      <c r="H3" s="4"/>
      <c r="I3" s="4"/>
      <c r="J3" s="4"/>
    </row>
    <row r="4" spans="2:34" s="7" customFormat="1" x14ac:dyDescent="0.3">
      <c r="B4" s="6" t="s">
        <v>1</v>
      </c>
      <c r="C4" s="6"/>
      <c r="D4" s="6"/>
      <c r="E4" s="6"/>
      <c r="F4" s="6"/>
      <c r="G4" s="6"/>
      <c r="H4" s="6"/>
      <c r="I4" s="6"/>
      <c r="J4" s="6"/>
    </row>
    <row r="6" spans="2:34" x14ac:dyDescent="0.3">
      <c r="D6" s="65" t="s">
        <v>230</v>
      </c>
      <c r="E6" s="66" t="s">
        <v>231</v>
      </c>
      <c r="F6" s="65" t="s">
        <v>232</v>
      </c>
      <c r="G6" s="66" t="s">
        <v>233</v>
      </c>
      <c r="H6" s="65" t="s">
        <v>234</v>
      </c>
      <c r="I6" s="66" t="s">
        <v>235</v>
      </c>
      <c r="J6" s="65" t="s">
        <v>236</v>
      </c>
      <c r="K6" s="66" t="s">
        <v>237</v>
      </c>
      <c r="L6" s="65" t="s">
        <v>238</v>
      </c>
      <c r="M6" s="66" t="s">
        <v>239</v>
      </c>
      <c r="N6" s="65" t="s">
        <v>240</v>
      </c>
    </row>
    <row r="7" spans="2:34" s="7" customFormat="1" x14ac:dyDescent="0.3">
      <c r="B7" s="67" t="s">
        <v>162</v>
      </c>
      <c r="C7" s="67" t="s">
        <v>5</v>
      </c>
      <c r="D7" s="67">
        <v>2024</v>
      </c>
      <c r="E7" s="68">
        <f>+D7+1</f>
        <v>2025</v>
      </c>
      <c r="F7" s="68">
        <f t="shared" ref="F7:N7" si="0">+E7+1</f>
        <v>2026</v>
      </c>
      <c r="G7" s="68">
        <f t="shared" si="0"/>
        <v>2027</v>
      </c>
      <c r="H7" s="68">
        <f t="shared" si="0"/>
        <v>2028</v>
      </c>
      <c r="I7" s="68">
        <f t="shared" si="0"/>
        <v>2029</v>
      </c>
      <c r="J7" s="68">
        <f t="shared" si="0"/>
        <v>2030</v>
      </c>
      <c r="K7" s="68">
        <f t="shared" si="0"/>
        <v>2031</v>
      </c>
      <c r="L7" s="68">
        <f t="shared" si="0"/>
        <v>2032</v>
      </c>
      <c r="M7" s="68">
        <f t="shared" si="0"/>
        <v>2033</v>
      </c>
      <c r="N7" s="68">
        <f t="shared" si="0"/>
        <v>2034</v>
      </c>
    </row>
    <row r="8" spans="2:34" ht="6" customHeight="1" x14ac:dyDescent="0.3"/>
    <row r="9" spans="2:34" x14ac:dyDescent="0.3">
      <c r="B9" s="69" t="str">
        <f>+'3. Costos del proyecto'!B7</f>
        <v>Detalle del costo. 
Ejemplo: Alquiler de instalaciones.</v>
      </c>
      <c r="C9" s="70" t="str">
        <f>+'3. Costos del proyecto'!D7</f>
        <v>Seleccione</v>
      </c>
      <c r="D9" s="71">
        <v>0</v>
      </c>
      <c r="E9" s="71">
        <v>0</v>
      </c>
      <c r="F9" s="71">
        <v>0</v>
      </c>
      <c r="G9" s="71">
        <v>0</v>
      </c>
      <c r="H9" s="71">
        <v>0</v>
      </c>
      <c r="I9" s="71">
        <v>0</v>
      </c>
      <c r="J9" s="71">
        <v>0</v>
      </c>
      <c r="K9" s="71">
        <v>0</v>
      </c>
      <c r="L9" s="71">
        <v>0</v>
      </c>
      <c r="M9" s="71">
        <v>0</v>
      </c>
      <c r="N9" s="71">
        <v>0</v>
      </c>
      <c r="O9" s="72"/>
      <c r="P9" s="72"/>
      <c r="Q9" s="72"/>
      <c r="R9" s="72"/>
      <c r="S9" s="72"/>
      <c r="T9" s="72"/>
      <c r="U9" s="72"/>
      <c r="V9" s="72"/>
      <c r="W9" s="72"/>
      <c r="X9" s="72"/>
      <c r="Y9" s="72"/>
      <c r="Z9" s="72"/>
      <c r="AA9" s="72"/>
      <c r="AB9" s="72"/>
      <c r="AC9" s="72"/>
      <c r="AD9" s="72"/>
      <c r="AE9" s="72"/>
      <c r="AF9" s="72"/>
      <c r="AG9" s="72"/>
      <c r="AH9" s="72"/>
    </row>
    <row r="10" spans="2:34" x14ac:dyDescent="0.3">
      <c r="B10" s="69" t="str">
        <f>+'3. Costos del proyecto'!B8</f>
        <v>Contratación de servicio de construcción.</v>
      </c>
      <c r="C10" s="70" t="str">
        <f>+'3. Costos del proyecto'!D8</f>
        <v>Seleccione</v>
      </c>
      <c r="D10" s="73">
        <v>0</v>
      </c>
      <c r="E10" s="73">
        <v>0</v>
      </c>
      <c r="F10" s="73">
        <v>0</v>
      </c>
      <c r="G10" s="73">
        <v>0</v>
      </c>
      <c r="H10" s="73">
        <v>0</v>
      </c>
      <c r="I10" s="73">
        <v>0</v>
      </c>
      <c r="J10" s="73">
        <v>0</v>
      </c>
      <c r="K10" s="73">
        <v>0</v>
      </c>
      <c r="L10" s="73">
        <v>0</v>
      </c>
      <c r="M10" s="73">
        <v>0</v>
      </c>
      <c r="N10" s="73">
        <v>0</v>
      </c>
      <c r="O10" s="74"/>
      <c r="P10" s="74"/>
      <c r="Q10" s="75"/>
      <c r="R10" s="75"/>
      <c r="S10" s="75"/>
      <c r="T10" s="75"/>
      <c r="U10" s="75"/>
      <c r="V10" s="75"/>
      <c r="W10" s="75"/>
      <c r="X10" s="75"/>
      <c r="Y10" s="75"/>
      <c r="Z10" s="75"/>
      <c r="AA10" s="75"/>
      <c r="AB10" s="75"/>
      <c r="AC10" s="75"/>
      <c r="AD10" s="75"/>
      <c r="AE10" s="75"/>
      <c r="AF10" s="75"/>
      <c r="AG10" s="75"/>
      <c r="AH10" s="75"/>
    </row>
    <row r="11" spans="2:34" x14ac:dyDescent="0.3">
      <c r="B11" s="69" t="str">
        <f>+'3. Costos del proyecto'!B9</f>
        <v>2 Microscopios.</v>
      </c>
      <c r="C11" s="70" t="str">
        <f>+'3. Costos del proyecto'!D9</f>
        <v>Seleccione</v>
      </c>
      <c r="D11" s="71">
        <v>0</v>
      </c>
      <c r="E11" s="71">
        <v>0</v>
      </c>
      <c r="F11" s="71">
        <v>0</v>
      </c>
      <c r="G11" s="71">
        <v>0</v>
      </c>
      <c r="H11" s="71">
        <v>0</v>
      </c>
      <c r="I11" s="71">
        <v>0</v>
      </c>
      <c r="J11" s="71">
        <v>0</v>
      </c>
      <c r="K11" s="71">
        <v>0</v>
      </c>
      <c r="L11" s="71">
        <v>0</v>
      </c>
      <c r="M11" s="71">
        <v>0</v>
      </c>
      <c r="N11" s="71">
        <v>0</v>
      </c>
      <c r="O11" s="74"/>
      <c r="P11" s="74"/>
      <c r="Q11" s="75"/>
      <c r="R11" s="75"/>
      <c r="S11" s="75"/>
      <c r="T11" s="75"/>
      <c r="U11" s="75"/>
      <c r="V11" s="75"/>
      <c r="W11" s="75"/>
      <c r="X11" s="75"/>
      <c r="Y11" s="75"/>
      <c r="Z11" s="75"/>
      <c r="AA11" s="75"/>
      <c r="AB11" s="75"/>
      <c r="AC11" s="75"/>
      <c r="AD11" s="75"/>
      <c r="AE11" s="75"/>
      <c r="AF11" s="75"/>
      <c r="AG11" s="75"/>
      <c r="AH11" s="75"/>
    </row>
    <row r="12" spans="2:34" x14ac:dyDescent="0.3">
      <c r="B12" s="69" t="str">
        <f>+'3. Costos del proyecto'!B10</f>
        <v>1 aire acondicionado</v>
      </c>
      <c r="C12" s="70" t="str">
        <f>+'3. Costos del proyecto'!D10</f>
        <v>Seleccione</v>
      </c>
      <c r="D12" s="73">
        <v>0</v>
      </c>
      <c r="E12" s="73">
        <v>0</v>
      </c>
      <c r="F12" s="73">
        <v>0</v>
      </c>
      <c r="G12" s="73">
        <v>0</v>
      </c>
      <c r="H12" s="73">
        <v>0</v>
      </c>
      <c r="I12" s="73">
        <v>0</v>
      </c>
      <c r="J12" s="73">
        <v>0</v>
      </c>
      <c r="K12" s="73">
        <v>0</v>
      </c>
      <c r="L12" s="73">
        <v>0</v>
      </c>
      <c r="M12" s="73">
        <v>0</v>
      </c>
      <c r="N12" s="73">
        <v>0</v>
      </c>
      <c r="O12" s="74"/>
      <c r="P12" s="74"/>
      <c r="Q12" s="75"/>
      <c r="R12" s="75"/>
      <c r="S12" s="75"/>
      <c r="T12" s="75"/>
      <c r="U12" s="75"/>
      <c r="V12" s="75"/>
      <c r="W12" s="75"/>
      <c r="X12" s="75"/>
      <c r="Y12" s="75"/>
      <c r="Z12" s="75"/>
      <c r="AA12" s="75"/>
      <c r="AB12" s="75"/>
      <c r="AC12" s="75"/>
      <c r="AD12" s="75"/>
      <c r="AE12" s="75"/>
      <c r="AF12" s="75"/>
      <c r="AG12" s="75"/>
      <c r="AH12" s="75"/>
    </row>
    <row r="13" spans="2:34" x14ac:dyDescent="0.3">
      <c r="B13" s="69" t="str">
        <f>+'3. Costos del proyecto'!B11</f>
        <v>5 computadoras.</v>
      </c>
      <c r="C13" s="70" t="str">
        <f>+'3. Costos del proyecto'!D11</f>
        <v>Seleccione</v>
      </c>
      <c r="D13" s="71">
        <v>0</v>
      </c>
      <c r="E13" s="71">
        <v>0</v>
      </c>
      <c r="F13" s="71">
        <v>0</v>
      </c>
      <c r="G13" s="71">
        <v>0</v>
      </c>
      <c r="H13" s="71">
        <v>0</v>
      </c>
      <c r="I13" s="71">
        <v>0</v>
      </c>
      <c r="J13" s="71">
        <v>0</v>
      </c>
      <c r="K13" s="71">
        <v>0</v>
      </c>
      <c r="L13" s="71">
        <v>0</v>
      </c>
      <c r="M13" s="71">
        <v>0</v>
      </c>
      <c r="N13" s="71">
        <v>0</v>
      </c>
      <c r="O13" s="74"/>
      <c r="P13" s="74"/>
      <c r="Q13" s="75"/>
      <c r="R13" s="75"/>
      <c r="S13" s="75"/>
      <c r="T13" s="75"/>
      <c r="U13" s="75"/>
      <c r="V13" s="75"/>
      <c r="W13" s="75"/>
      <c r="X13" s="75"/>
      <c r="Y13" s="75"/>
      <c r="Z13" s="75"/>
      <c r="AA13" s="75"/>
      <c r="AB13" s="75"/>
      <c r="AC13" s="75"/>
      <c r="AD13" s="75"/>
      <c r="AE13" s="75"/>
      <c r="AF13" s="75"/>
      <c r="AG13" s="75"/>
      <c r="AH13" s="75"/>
    </row>
    <row r="14" spans="2:34" x14ac:dyDescent="0.3">
      <c r="B14" s="69" t="str">
        <f>+'3. Costos del proyecto'!B12</f>
        <v>Pago de servicios profesionales de capacitación a 3 instructores.</v>
      </c>
      <c r="C14" s="70" t="str">
        <f>+'3. Costos del proyecto'!D12</f>
        <v>Seleccione</v>
      </c>
      <c r="D14" s="73">
        <v>0</v>
      </c>
      <c r="E14" s="73">
        <v>0</v>
      </c>
      <c r="F14" s="73">
        <v>0</v>
      </c>
      <c r="G14" s="73">
        <v>0</v>
      </c>
      <c r="H14" s="73">
        <v>0</v>
      </c>
      <c r="I14" s="73">
        <v>0</v>
      </c>
      <c r="J14" s="73">
        <v>0</v>
      </c>
      <c r="K14" s="73">
        <v>0</v>
      </c>
      <c r="L14" s="73">
        <v>0</v>
      </c>
      <c r="M14" s="73">
        <v>0</v>
      </c>
      <c r="N14" s="73">
        <v>0</v>
      </c>
      <c r="O14" s="74"/>
      <c r="P14" s="74"/>
      <c r="Q14" s="75"/>
      <c r="R14" s="75"/>
      <c r="S14" s="75"/>
      <c r="T14" s="75"/>
      <c r="U14" s="75"/>
      <c r="V14" s="75"/>
      <c r="W14" s="75"/>
      <c r="X14" s="75"/>
      <c r="Y14" s="75"/>
      <c r="Z14" s="75"/>
      <c r="AA14" s="75"/>
      <c r="AB14" s="75"/>
      <c r="AC14" s="75"/>
      <c r="AD14" s="75"/>
      <c r="AE14" s="75"/>
      <c r="AF14" s="75"/>
      <c r="AG14" s="75"/>
      <c r="AH14" s="75"/>
    </row>
    <row r="15" spans="2:34" x14ac:dyDescent="0.3">
      <c r="B15" s="69" t="str">
        <f>+'3. Costos del proyecto'!B13</f>
        <v>Suministros de oficina (tinta de impresión, hojas blancas, grapadoras, lápices de color…)</v>
      </c>
      <c r="C15" s="70" t="str">
        <f>+'3. Costos del proyecto'!D13</f>
        <v>Seleccione</v>
      </c>
      <c r="D15" s="71">
        <v>0</v>
      </c>
      <c r="E15" s="71">
        <v>0</v>
      </c>
      <c r="F15" s="71">
        <v>0</v>
      </c>
      <c r="G15" s="71">
        <v>0</v>
      </c>
      <c r="H15" s="71">
        <v>0</v>
      </c>
      <c r="I15" s="71">
        <v>0</v>
      </c>
      <c r="J15" s="71">
        <v>0</v>
      </c>
      <c r="K15" s="71">
        <v>0</v>
      </c>
      <c r="L15" s="71">
        <v>0</v>
      </c>
      <c r="M15" s="71">
        <v>0</v>
      </c>
      <c r="N15" s="71">
        <v>0</v>
      </c>
      <c r="O15" s="74"/>
      <c r="P15" s="74"/>
      <c r="Q15" s="75"/>
      <c r="R15" s="75"/>
      <c r="S15" s="75"/>
      <c r="T15" s="75"/>
      <c r="U15" s="75"/>
      <c r="V15" s="75"/>
      <c r="W15" s="75"/>
      <c r="X15" s="75"/>
      <c r="Y15" s="75"/>
      <c r="Z15" s="75"/>
      <c r="AA15" s="75"/>
      <c r="AB15" s="75"/>
      <c r="AC15" s="75"/>
      <c r="AD15" s="75"/>
      <c r="AE15" s="75"/>
      <c r="AF15" s="75"/>
      <c r="AG15" s="75"/>
      <c r="AH15" s="75"/>
    </row>
    <row r="16" spans="2:34" x14ac:dyDescent="0.3">
      <c r="B16" s="69" t="str">
        <f>+'3. Costos del proyecto'!B14</f>
        <v>Servicio de transporte</v>
      </c>
      <c r="C16" s="70" t="str">
        <f>+'3. Costos del proyecto'!D14</f>
        <v>Seleccione</v>
      </c>
      <c r="D16" s="73">
        <v>0</v>
      </c>
      <c r="E16" s="73">
        <v>0</v>
      </c>
      <c r="F16" s="73">
        <v>0</v>
      </c>
      <c r="G16" s="73">
        <v>0</v>
      </c>
      <c r="H16" s="73">
        <v>0</v>
      </c>
      <c r="I16" s="73">
        <v>0</v>
      </c>
      <c r="J16" s="73">
        <v>0</v>
      </c>
      <c r="K16" s="73">
        <v>0</v>
      </c>
      <c r="L16" s="73">
        <v>0</v>
      </c>
      <c r="M16" s="73">
        <v>0</v>
      </c>
      <c r="N16" s="73">
        <v>0</v>
      </c>
      <c r="O16" s="74"/>
      <c r="P16" s="74"/>
      <c r="Q16" s="75"/>
      <c r="R16" s="75"/>
      <c r="S16" s="75"/>
      <c r="T16" s="75"/>
      <c r="U16" s="75"/>
      <c r="V16" s="75"/>
      <c r="W16" s="75"/>
      <c r="X16" s="75"/>
      <c r="Y16" s="75"/>
      <c r="Z16" s="75"/>
      <c r="AA16" s="75"/>
      <c r="AB16" s="75"/>
      <c r="AC16" s="75"/>
      <c r="AD16" s="75"/>
      <c r="AE16" s="75"/>
      <c r="AF16" s="75"/>
      <c r="AG16" s="75"/>
      <c r="AH16" s="75"/>
    </row>
    <row r="17" spans="2:34" x14ac:dyDescent="0.3">
      <c r="B17" s="69">
        <f>+'3. Costos del proyecto'!B17</f>
        <v>0</v>
      </c>
      <c r="C17" s="70" t="str">
        <f>+'3. Costos del proyecto'!D15</f>
        <v>Seleccione</v>
      </c>
      <c r="D17" s="71">
        <v>0</v>
      </c>
      <c r="E17" s="71">
        <v>0</v>
      </c>
      <c r="F17" s="71">
        <v>0</v>
      </c>
      <c r="G17" s="71">
        <v>0</v>
      </c>
      <c r="H17" s="71">
        <v>0</v>
      </c>
      <c r="I17" s="71">
        <v>0</v>
      </c>
      <c r="J17" s="71">
        <v>0</v>
      </c>
      <c r="K17" s="71">
        <v>0</v>
      </c>
      <c r="L17" s="71">
        <v>0</v>
      </c>
      <c r="M17" s="71">
        <v>0</v>
      </c>
      <c r="N17" s="71">
        <v>0</v>
      </c>
      <c r="O17" s="74"/>
      <c r="P17" s="74"/>
      <c r="Q17" s="75"/>
      <c r="R17" s="75"/>
      <c r="S17" s="75"/>
      <c r="T17" s="75"/>
      <c r="U17" s="75"/>
      <c r="V17" s="75"/>
      <c r="W17" s="75"/>
      <c r="X17" s="75"/>
      <c r="Y17" s="75"/>
      <c r="Z17" s="75"/>
      <c r="AA17" s="75"/>
      <c r="AB17" s="75"/>
      <c r="AC17" s="75"/>
      <c r="AD17" s="75"/>
      <c r="AE17" s="75"/>
      <c r="AF17" s="75"/>
      <c r="AG17" s="75"/>
      <c r="AH17" s="75"/>
    </row>
    <row r="18" spans="2:34" x14ac:dyDescent="0.3">
      <c r="B18" s="69">
        <f>+'3. Costos del proyecto'!B18</f>
        <v>0</v>
      </c>
      <c r="C18" s="70" t="str">
        <f>+'3. Costos del proyecto'!D16</f>
        <v>Seleccione</v>
      </c>
      <c r="D18" s="73">
        <v>0</v>
      </c>
      <c r="E18" s="73">
        <v>0</v>
      </c>
      <c r="F18" s="73">
        <v>0</v>
      </c>
      <c r="G18" s="73">
        <v>0</v>
      </c>
      <c r="H18" s="73">
        <v>0</v>
      </c>
      <c r="I18" s="73">
        <v>0</v>
      </c>
      <c r="J18" s="73">
        <v>0</v>
      </c>
      <c r="K18" s="73">
        <v>0</v>
      </c>
      <c r="L18" s="73">
        <v>0</v>
      </c>
      <c r="M18" s="73">
        <v>0</v>
      </c>
      <c r="N18" s="73">
        <v>0</v>
      </c>
      <c r="O18" s="74"/>
      <c r="P18" s="74"/>
      <c r="Q18" s="75"/>
      <c r="R18" s="75"/>
      <c r="S18" s="75"/>
      <c r="T18" s="75"/>
      <c r="U18" s="75"/>
      <c r="V18" s="75"/>
      <c r="W18" s="75"/>
      <c r="X18" s="75"/>
      <c r="Y18" s="75"/>
      <c r="Z18" s="75"/>
      <c r="AA18" s="75"/>
      <c r="AB18" s="75"/>
      <c r="AC18" s="75"/>
      <c r="AD18" s="75"/>
      <c r="AE18" s="75"/>
      <c r="AF18" s="75"/>
      <c r="AG18" s="75"/>
      <c r="AH18" s="75"/>
    </row>
    <row r="19" spans="2:34" x14ac:dyDescent="0.3">
      <c r="B19" s="69">
        <f>+'3. Costos del proyecto'!B19</f>
        <v>0</v>
      </c>
      <c r="C19" s="70" t="str">
        <f>+'3. Costos del proyecto'!D17</f>
        <v>Seleccione</v>
      </c>
      <c r="D19" s="71">
        <v>0</v>
      </c>
      <c r="E19" s="71">
        <v>0</v>
      </c>
      <c r="F19" s="71">
        <v>0</v>
      </c>
      <c r="G19" s="71">
        <v>0</v>
      </c>
      <c r="H19" s="71">
        <v>0</v>
      </c>
      <c r="I19" s="71">
        <v>0</v>
      </c>
      <c r="J19" s="71">
        <v>0</v>
      </c>
      <c r="K19" s="71">
        <v>0</v>
      </c>
      <c r="L19" s="71">
        <v>0</v>
      </c>
      <c r="M19" s="71">
        <v>0</v>
      </c>
      <c r="N19" s="71">
        <v>0</v>
      </c>
      <c r="O19" s="74"/>
      <c r="P19" s="74"/>
      <c r="Q19" s="75"/>
      <c r="R19" s="75"/>
      <c r="S19" s="75"/>
      <c r="T19" s="75"/>
      <c r="U19" s="75"/>
      <c r="V19" s="75"/>
      <c r="W19" s="75"/>
      <c r="X19" s="75"/>
      <c r="Y19" s="75"/>
      <c r="Z19" s="75"/>
      <c r="AA19" s="75"/>
      <c r="AB19" s="75"/>
      <c r="AC19" s="75"/>
      <c r="AD19" s="75"/>
      <c r="AE19" s="75"/>
      <c r="AF19" s="75"/>
      <c r="AG19" s="75"/>
      <c r="AH19" s="75"/>
    </row>
    <row r="20" spans="2:34" x14ac:dyDescent="0.3">
      <c r="B20" s="69">
        <f>+'3. Costos del proyecto'!B20</f>
        <v>0</v>
      </c>
      <c r="C20" s="70" t="str">
        <f>+'3. Costos del proyecto'!D18</f>
        <v>Seleccione</v>
      </c>
      <c r="D20" s="73">
        <v>0</v>
      </c>
      <c r="E20" s="73">
        <v>0</v>
      </c>
      <c r="F20" s="73">
        <v>0</v>
      </c>
      <c r="G20" s="73">
        <v>0</v>
      </c>
      <c r="H20" s="73">
        <v>0</v>
      </c>
      <c r="I20" s="73">
        <v>0</v>
      </c>
      <c r="J20" s="73">
        <v>0</v>
      </c>
      <c r="K20" s="73">
        <v>0</v>
      </c>
      <c r="L20" s="73">
        <v>0</v>
      </c>
      <c r="M20" s="73">
        <v>0</v>
      </c>
      <c r="N20" s="73">
        <v>0</v>
      </c>
      <c r="O20" s="74"/>
      <c r="P20" s="74"/>
      <c r="Q20" s="75"/>
      <c r="R20" s="75"/>
      <c r="S20" s="75"/>
      <c r="T20" s="75"/>
      <c r="U20" s="75"/>
      <c r="V20" s="75"/>
      <c r="W20" s="75"/>
      <c r="X20" s="75"/>
      <c r="Y20" s="75"/>
      <c r="Z20" s="75"/>
      <c r="AA20" s="75"/>
      <c r="AB20" s="75"/>
      <c r="AC20" s="75"/>
      <c r="AD20" s="75"/>
      <c r="AE20" s="75"/>
      <c r="AF20" s="75"/>
      <c r="AG20" s="75"/>
      <c r="AH20" s="75"/>
    </row>
    <row r="21" spans="2:34" ht="16.2" thickBot="1" x14ac:dyDescent="0.35">
      <c r="B21" s="69">
        <f>+'3. Costos del proyecto'!B21</f>
        <v>0</v>
      </c>
      <c r="C21" s="70" t="str">
        <f>+'3. Costos del proyecto'!D19</f>
        <v>Seleccione</v>
      </c>
      <c r="D21" s="90">
        <v>0</v>
      </c>
      <c r="E21" s="90">
        <v>0</v>
      </c>
      <c r="F21" s="90">
        <v>0</v>
      </c>
      <c r="G21" s="90">
        <v>0</v>
      </c>
      <c r="H21" s="90">
        <v>0</v>
      </c>
      <c r="I21" s="90">
        <v>0</v>
      </c>
      <c r="J21" s="90">
        <v>0</v>
      </c>
      <c r="K21" s="90">
        <v>0</v>
      </c>
      <c r="L21" s="90">
        <v>0</v>
      </c>
      <c r="M21" s="90">
        <v>0</v>
      </c>
      <c r="N21" s="90">
        <v>0</v>
      </c>
      <c r="O21" s="74"/>
      <c r="P21" s="74"/>
      <c r="Q21" s="75"/>
      <c r="R21" s="75"/>
      <c r="S21" s="75"/>
      <c r="T21" s="75"/>
      <c r="U21" s="75"/>
      <c r="V21" s="75"/>
      <c r="W21" s="75"/>
      <c r="X21" s="75"/>
      <c r="Y21" s="75"/>
      <c r="Z21" s="75"/>
      <c r="AA21" s="75"/>
      <c r="AB21" s="75"/>
      <c r="AC21" s="75"/>
      <c r="AD21" s="75"/>
      <c r="AE21" s="75"/>
      <c r="AF21" s="75"/>
      <c r="AG21" s="75"/>
      <c r="AH21" s="75"/>
    </row>
    <row r="22" spans="2:34" s="7" customFormat="1" ht="16.2" thickTop="1" x14ac:dyDescent="0.3">
      <c r="B22" s="76" t="s">
        <v>0</v>
      </c>
      <c r="C22" s="76"/>
      <c r="D22" s="89">
        <f t="shared" ref="D22:N22" si="1">SUM(D9:D21)</f>
        <v>0</v>
      </c>
      <c r="E22" s="89">
        <f t="shared" si="1"/>
        <v>0</v>
      </c>
      <c r="F22" s="89">
        <f t="shared" si="1"/>
        <v>0</v>
      </c>
      <c r="G22" s="89">
        <f t="shared" si="1"/>
        <v>0</v>
      </c>
      <c r="H22" s="89">
        <f t="shared" si="1"/>
        <v>0</v>
      </c>
      <c r="I22" s="89">
        <f t="shared" si="1"/>
        <v>0</v>
      </c>
      <c r="J22" s="89">
        <f t="shared" si="1"/>
        <v>0</v>
      </c>
      <c r="K22" s="89">
        <f t="shared" si="1"/>
        <v>0</v>
      </c>
      <c r="L22" s="89">
        <f t="shared" si="1"/>
        <v>0</v>
      </c>
      <c r="M22" s="89">
        <f t="shared" si="1"/>
        <v>0</v>
      </c>
      <c r="N22" s="89">
        <f t="shared" si="1"/>
        <v>0</v>
      </c>
      <c r="O22" s="26"/>
      <c r="P22" s="26"/>
      <c r="Q22" s="26"/>
      <c r="R22" s="26"/>
      <c r="S22" s="26"/>
      <c r="T22" s="26"/>
      <c r="U22" s="26"/>
      <c r="V22" s="26"/>
      <c r="W22" s="26"/>
      <c r="X22" s="26"/>
      <c r="Y22" s="26"/>
      <c r="Z22" s="26"/>
      <c r="AA22" s="26"/>
      <c r="AB22" s="26"/>
      <c r="AC22" s="26"/>
      <c r="AD22" s="26"/>
      <c r="AE22" s="26"/>
      <c r="AF22" s="26"/>
      <c r="AG22" s="26"/>
      <c r="AH22" s="26"/>
    </row>
  </sheetData>
  <phoneticPr fontId="5"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32FED-BA20-45E1-B46D-440E2C353BCD}">
  <dimension ref="B1:L64"/>
  <sheetViews>
    <sheetView showGridLines="0" zoomScale="60" zoomScaleNormal="60" workbookViewId="0"/>
  </sheetViews>
  <sheetFormatPr baseColWidth="10" defaultRowHeight="15.6" x14ac:dyDescent="0.3"/>
  <cols>
    <col min="1" max="1" width="4.33203125" style="3" customWidth="1"/>
    <col min="2" max="2" width="33.109375" style="3" customWidth="1"/>
    <col min="3" max="3" width="21.44140625" style="3" customWidth="1"/>
    <col min="4" max="4" width="44.77734375" style="3" customWidth="1"/>
    <col min="5" max="5" width="24.21875" style="3" customWidth="1"/>
    <col min="6" max="6" width="16.21875" style="3" customWidth="1"/>
    <col min="7" max="16384" width="11.5546875" style="3"/>
  </cols>
  <sheetData>
    <row r="1" spans="2:9" ht="21" x14ac:dyDescent="0.3">
      <c r="B1" s="77" t="s">
        <v>252</v>
      </c>
      <c r="C1" s="64"/>
      <c r="E1" s="2"/>
      <c r="F1" s="2"/>
      <c r="G1" s="2"/>
      <c r="H1" s="2"/>
      <c r="I1" s="2"/>
    </row>
    <row r="2" spans="2:9" ht="10.8" customHeight="1" x14ac:dyDescent="0.3"/>
    <row r="3" spans="2:9" s="5" customFormat="1" ht="18" x14ac:dyDescent="0.35">
      <c r="B3" s="46" t="str">
        <f>+'3. Costos del proyecto'!B3</f>
        <v>Proyecto: Código: xxxxxxxxxxxx. Nombre:   xxxxxxxxxxx</v>
      </c>
      <c r="C3" s="4"/>
      <c r="D3" s="4"/>
      <c r="E3" s="4"/>
      <c r="F3" s="4"/>
      <c r="G3" s="4"/>
      <c r="H3" s="4"/>
      <c r="I3" s="4"/>
    </row>
    <row r="4" spans="2:9" s="7" customFormat="1" x14ac:dyDescent="0.3">
      <c r="B4" s="6" t="s">
        <v>1</v>
      </c>
      <c r="C4" s="6"/>
      <c r="D4" s="6"/>
      <c r="E4" s="6"/>
      <c r="F4" s="6"/>
      <c r="G4" s="6"/>
      <c r="H4" s="6"/>
      <c r="I4" s="6"/>
    </row>
    <row r="5" spans="2:9" x14ac:dyDescent="0.3">
      <c r="B5" s="78"/>
    </row>
    <row r="6" spans="2:9" x14ac:dyDescent="0.3">
      <c r="B6" s="367" t="s">
        <v>353</v>
      </c>
      <c r="C6" s="367"/>
      <c r="D6" s="367"/>
      <c r="E6" s="367"/>
      <c r="F6" s="367"/>
    </row>
    <row r="7" spans="2:9" customFormat="1" ht="14.4" x14ac:dyDescent="0.3"/>
    <row r="8" spans="2:9" ht="47.4" customHeight="1" x14ac:dyDescent="0.3">
      <c r="B8" s="84" t="s">
        <v>162</v>
      </c>
      <c r="C8" s="84" t="s">
        <v>163</v>
      </c>
      <c r="D8" s="84" t="s">
        <v>248</v>
      </c>
      <c r="E8" s="84" t="s">
        <v>249</v>
      </c>
      <c r="F8" s="84" t="s">
        <v>250</v>
      </c>
    </row>
    <row r="9" spans="2:9" x14ac:dyDescent="0.3">
      <c r="B9" s="80"/>
      <c r="C9" s="81"/>
      <c r="D9" s="83"/>
      <c r="E9" s="85"/>
      <c r="F9" s="82"/>
    </row>
    <row r="10" spans="2:9" x14ac:dyDescent="0.3">
      <c r="B10" s="80"/>
      <c r="C10" s="81"/>
      <c r="D10" s="83"/>
      <c r="E10" s="85"/>
      <c r="F10" s="82"/>
    </row>
    <row r="11" spans="2:9" x14ac:dyDescent="0.3">
      <c r="B11" s="80"/>
      <c r="C11" s="81"/>
      <c r="D11" s="83"/>
      <c r="E11" s="85"/>
      <c r="F11" s="82"/>
    </row>
    <row r="12" spans="2:9" x14ac:dyDescent="0.3">
      <c r="B12" s="80"/>
      <c r="C12" s="81"/>
      <c r="D12" s="83"/>
      <c r="E12" s="85"/>
      <c r="F12" s="82"/>
    </row>
    <row r="13" spans="2:9" x14ac:dyDescent="0.3">
      <c r="B13" s="83"/>
      <c r="C13" s="83"/>
      <c r="D13" s="83"/>
      <c r="E13" s="86"/>
      <c r="F13" s="83"/>
    </row>
    <row r="14" spans="2:9" ht="16.2" thickBot="1" x14ac:dyDescent="0.35">
      <c r="B14" s="83"/>
      <c r="C14" s="83"/>
      <c r="D14" s="83"/>
      <c r="E14" s="88"/>
      <c r="F14" s="83"/>
    </row>
    <row r="15" spans="2:9" ht="16.8" thickTop="1" thickBot="1" x14ac:dyDescent="0.35">
      <c r="B15" s="368" t="s">
        <v>352</v>
      </c>
      <c r="C15" s="369"/>
      <c r="D15" s="370"/>
      <c r="E15" s="87">
        <f>+SUM(E9:E14)</f>
        <v>0</v>
      </c>
      <c r="F15" s="79"/>
    </row>
    <row r="16" spans="2:9" x14ac:dyDescent="0.3">
      <c r="B16" s="79"/>
      <c r="C16" s="79"/>
      <c r="D16" s="79"/>
      <c r="E16" s="79"/>
      <c r="F16" s="79"/>
    </row>
    <row r="17" spans="2:6" x14ac:dyDescent="0.3">
      <c r="B17" s="367" t="s">
        <v>354</v>
      </c>
      <c r="C17" s="367"/>
      <c r="D17" s="367"/>
      <c r="E17" s="367"/>
      <c r="F17" s="367"/>
    </row>
    <row r="18" spans="2:6" customFormat="1" ht="14.4" x14ac:dyDescent="0.3"/>
    <row r="19" spans="2:6" ht="47.4" customHeight="1" x14ac:dyDescent="0.3">
      <c r="B19" s="84" t="s">
        <v>162</v>
      </c>
      <c r="C19" s="84" t="s">
        <v>163</v>
      </c>
      <c r="D19" s="84" t="s">
        <v>248</v>
      </c>
      <c r="E19" s="84" t="s">
        <v>249</v>
      </c>
      <c r="F19" s="84" t="s">
        <v>250</v>
      </c>
    </row>
    <row r="20" spans="2:6" x14ac:dyDescent="0.3">
      <c r="B20" s="80"/>
      <c r="C20" s="81"/>
      <c r="D20" s="83"/>
      <c r="E20" s="85"/>
      <c r="F20" s="82"/>
    </row>
    <row r="21" spans="2:6" x14ac:dyDescent="0.3">
      <c r="B21" s="80"/>
      <c r="C21" s="81"/>
      <c r="D21" s="83"/>
      <c r="E21" s="85"/>
      <c r="F21" s="82"/>
    </row>
    <row r="22" spans="2:6" x14ac:dyDescent="0.3">
      <c r="B22" s="80"/>
      <c r="C22" s="81"/>
      <c r="D22" s="83"/>
      <c r="E22" s="85"/>
      <c r="F22" s="82"/>
    </row>
    <row r="23" spans="2:6" x14ac:dyDescent="0.3">
      <c r="B23" s="80"/>
      <c r="C23" s="81"/>
      <c r="D23" s="83"/>
      <c r="E23" s="85"/>
      <c r="F23" s="82"/>
    </row>
    <row r="24" spans="2:6" x14ac:dyDescent="0.3">
      <c r="B24" s="83"/>
      <c r="C24" s="83"/>
      <c r="D24" s="83"/>
      <c r="E24" s="86"/>
      <c r="F24" s="83"/>
    </row>
    <row r="25" spans="2:6" ht="16.2" thickBot="1" x14ac:dyDescent="0.35">
      <c r="B25" s="83"/>
      <c r="C25" s="83"/>
      <c r="D25" s="83"/>
      <c r="E25" s="88"/>
      <c r="F25" s="83"/>
    </row>
    <row r="26" spans="2:6" ht="16.8" thickTop="1" thickBot="1" x14ac:dyDescent="0.35">
      <c r="B26" s="368" t="s">
        <v>352</v>
      </c>
      <c r="C26" s="369"/>
      <c r="D26" s="370"/>
      <c r="E26" s="87">
        <f>+SUM(E20:E25)</f>
        <v>0</v>
      </c>
      <c r="F26" s="79"/>
    </row>
    <row r="28" spans="2:6" x14ac:dyDescent="0.3">
      <c r="B28" s="367" t="s">
        <v>355</v>
      </c>
      <c r="C28" s="367"/>
      <c r="D28" s="367"/>
      <c r="E28" s="367"/>
      <c r="F28" s="367"/>
    </row>
    <row r="29" spans="2:6" customFormat="1" ht="14.4" x14ac:dyDescent="0.3"/>
    <row r="30" spans="2:6" ht="47.4" customHeight="1" x14ac:dyDescent="0.3">
      <c r="B30" s="84" t="s">
        <v>162</v>
      </c>
      <c r="C30" s="84" t="s">
        <v>163</v>
      </c>
      <c r="D30" s="84" t="s">
        <v>248</v>
      </c>
      <c r="E30" s="84" t="s">
        <v>249</v>
      </c>
      <c r="F30" s="84" t="s">
        <v>250</v>
      </c>
    </row>
    <row r="31" spans="2:6" x14ac:dyDescent="0.3">
      <c r="B31" s="80"/>
      <c r="C31" s="81"/>
      <c r="D31" s="83"/>
      <c r="E31" s="85"/>
      <c r="F31" s="82"/>
    </row>
    <row r="32" spans="2:6" x14ac:dyDescent="0.3">
      <c r="B32" s="80"/>
      <c r="C32" s="81"/>
      <c r="D32" s="83"/>
      <c r="E32" s="85"/>
      <c r="F32" s="82"/>
    </row>
    <row r="33" spans="2:12" x14ac:dyDescent="0.3">
      <c r="B33" s="80"/>
      <c r="C33" s="81"/>
      <c r="D33" s="83"/>
      <c r="E33" s="85"/>
      <c r="F33" s="82"/>
    </row>
    <row r="34" spans="2:12" x14ac:dyDescent="0.3">
      <c r="B34" s="80"/>
      <c r="C34" s="81"/>
      <c r="D34" s="83"/>
      <c r="E34" s="85"/>
      <c r="F34" s="82"/>
    </row>
    <row r="35" spans="2:12" x14ac:dyDescent="0.3">
      <c r="B35" s="83"/>
      <c r="C35" s="83"/>
      <c r="D35" s="83"/>
      <c r="E35" s="86"/>
      <c r="F35" s="83"/>
    </row>
    <row r="36" spans="2:12" ht="16.2" thickBot="1" x14ac:dyDescent="0.35">
      <c r="B36" s="83"/>
      <c r="C36" s="83"/>
      <c r="D36" s="83"/>
      <c r="E36" s="88"/>
      <c r="F36" s="83"/>
    </row>
    <row r="37" spans="2:12" ht="16.8" thickTop="1" thickBot="1" x14ac:dyDescent="0.35">
      <c r="B37" s="368" t="s">
        <v>352</v>
      </c>
      <c r="C37" s="369"/>
      <c r="D37" s="370"/>
      <c r="E37" s="87">
        <f>+SUM(E31:E36)</f>
        <v>0</v>
      </c>
      <c r="F37" s="79"/>
    </row>
    <row r="40" spans="2:12" ht="40.799999999999997" customHeight="1" x14ac:dyDescent="0.3">
      <c r="B40" s="366" t="s">
        <v>356</v>
      </c>
      <c r="C40" s="366"/>
      <c r="D40" s="366"/>
      <c r="E40" s="366"/>
      <c r="F40" s="366"/>
    </row>
    <row r="42" spans="2:12" x14ac:dyDescent="0.3">
      <c r="B42" s="333" t="s">
        <v>245</v>
      </c>
      <c r="C42" s="347" t="s">
        <v>360</v>
      </c>
      <c r="D42" s="347"/>
      <c r="E42" s="347"/>
      <c r="F42" s="347"/>
      <c r="G42" s="347"/>
      <c r="H42" s="347"/>
      <c r="I42" s="347"/>
      <c r="J42" s="347"/>
      <c r="K42" s="347"/>
      <c r="L42" s="347"/>
    </row>
    <row r="43" spans="2:12" x14ac:dyDescent="0.3">
      <c r="B43" s="333"/>
      <c r="C43" s="347"/>
      <c r="D43" s="347"/>
      <c r="E43" s="347"/>
      <c r="F43" s="347"/>
      <c r="G43" s="347"/>
      <c r="H43" s="347"/>
      <c r="I43" s="347"/>
      <c r="J43" s="347"/>
      <c r="K43" s="347"/>
      <c r="L43" s="347"/>
    </row>
    <row r="44" spans="2:12" x14ac:dyDescent="0.3">
      <c r="B44" s="333"/>
      <c r="C44" s="347"/>
      <c r="D44" s="347"/>
      <c r="E44" s="347"/>
      <c r="F44" s="347"/>
      <c r="G44" s="347"/>
      <c r="H44" s="347"/>
      <c r="I44" s="347"/>
      <c r="J44" s="347"/>
      <c r="K44" s="347"/>
      <c r="L44" s="347"/>
    </row>
    <row r="45" spans="2:12" x14ac:dyDescent="0.3">
      <c r="B45" s="333"/>
      <c r="C45" s="347"/>
      <c r="D45" s="347"/>
      <c r="E45" s="347"/>
      <c r="F45" s="347"/>
      <c r="G45" s="347"/>
      <c r="H45" s="347"/>
      <c r="I45" s="347"/>
      <c r="J45" s="347"/>
      <c r="K45" s="347"/>
      <c r="L45" s="347"/>
    </row>
    <row r="46" spans="2:12" x14ac:dyDescent="0.3">
      <c r="B46" s="333"/>
      <c r="C46" s="346" t="s">
        <v>362</v>
      </c>
      <c r="D46" s="346"/>
      <c r="E46" s="346"/>
      <c r="F46" s="346"/>
      <c r="G46" s="346"/>
      <c r="H46" s="346"/>
      <c r="I46" s="346"/>
      <c r="J46" s="346"/>
      <c r="K46" s="346"/>
      <c r="L46" s="346"/>
    </row>
    <row r="47" spans="2:12" x14ac:dyDescent="0.3">
      <c r="B47" s="333"/>
      <c r="C47" s="346"/>
      <c r="D47" s="346"/>
      <c r="E47" s="346"/>
      <c r="F47" s="346"/>
      <c r="G47" s="346"/>
      <c r="H47" s="346"/>
      <c r="I47" s="346"/>
      <c r="J47" s="346"/>
      <c r="K47" s="346"/>
      <c r="L47" s="346"/>
    </row>
    <row r="48" spans="2:12" x14ac:dyDescent="0.3">
      <c r="B48" s="333"/>
      <c r="C48" s="346"/>
      <c r="D48" s="346"/>
      <c r="E48" s="346"/>
      <c r="F48" s="346"/>
      <c r="G48" s="346"/>
      <c r="H48" s="346"/>
      <c r="I48" s="346"/>
      <c r="J48" s="346"/>
      <c r="K48" s="346"/>
      <c r="L48" s="346"/>
    </row>
    <row r="49" spans="2:12" x14ac:dyDescent="0.3">
      <c r="B49" s="333"/>
      <c r="C49" s="346"/>
      <c r="D49" s="346"/>
      <c r="E49" s="346"/>
      <c r="F49" s="346"/>
      <c r="G49" s="346"/>
      <c r="H49" s="346"/>
      <c r="I49" s="346"/>
      <c r="J49" s="346"/>
      <c r="K49" s="346"/>
      <c r="L49" s="346"/>
    </row>
    <row r="50" spans="2:12" x14ac:dyDescent="0.3">
      <c r="B50" s="333"/>
      <c r="C50" s="346"/>
      <c r="D50" s="346"/>
      <c r="E50" s="346"/>
      <c r="F50" s="346"/>
      <c r="G50" s="346"/>
      <c r="H50" s="346"/>
      <c r="I50" s="346"/>
      <c r="J50" s="346"/>
      <c r="K50" s="346"/>
      <c r="L50" s="346"/>
    </row>
    <row r="51" spans="2:12" x14ac:dyDescent="0.3">
      <c r="B51" s="333"/>
      <c r="C51" s="346"/>
      <c r="D51" s="346"/>
      <c r="E51" s="346"/>
      <c r="F51" s="346"/>
      <c r="G51" s="346"/>
      <c r="H51" s="346"/>
      <c r="I51" s="346"/>
      <c r="J51" s="346"/>
      <c r="K51" s="346"/>
      <c r="L51" s="346"/>
    </row>
    <row r="52" spans="2:12" x14ac:dyDescent="0.3">
      <c r="B52" s="333"/>
      <c r="C52" s="346"/>
      <c r="D52" s="346"/>
      <c r="E52" s="346"/>
      <c r="F52" s="346"/>
      <c r="G52" s="346"/>
      <c r="H52" s="346"/>
      <c r="I52" s="346"/>
      <c r="J52" s="346"/>
      <c r="K52" s="346"/>
      <c r="L52" s="346"/>
    </row>
    <row r="53" spans="2:12" x14ac:dyDescent="0.3">
      <c r="B53" s="334" t="s">
        <v>244</v>
      </c>
      <c r="C53" s="348" t="s">
        <v>357</v>
      </c>
      <c r="D53" s="348"/>
      <c r="E53" s="348"/>
      <c r="F53" s="348"/>
      <c r="G53" s="348"/>
      <c r="H53" s="348"/>
      <c r="I53" s="348"/>
      <c r="J53" s="348"/>
      <c r="K53" s="348"/>
      <c r="L53" s="348"/>
    </row>
    <row r="54" spans="2:12" x14ac:dyDescent="0.3">
      <c r="B54" s="334"/>
      <c r="C54" s="348"/>
      <c r="D54" s="348"/>
      <c r="E54" s="348"/>
      <c r="F54" s="348"/>
      <c r="G54" s="348"/>
      <c r="H54" s="348"/>
      <c r="I54" s="348"/>
      <c r="J54" s="348"/>
      <c r="K54" s="348"/>
      <c r="L54" s="348"/>
    </row>
    <row r="55" spans="2:12" x14ac:dyDescent="0.3">
      <c r="B55" s="334"/>
      <c r="C55" s="348"/>
      <c r="D55" s="348"/>
      <c r="E55" s="348"/>
      <c r="F55" s="348"/>
      <c r="G55" s="348"/>
      <c r="H55" s="348"/>
      <c r="I55" s="348"/>
      <c r="J55" s="348"/>
      <c r="K55" s="348"/>
      <c r="L55" s="348"/>
    </row>
    <row r="56" spans="2:12" x14ac:dyDescent="0.3">
      <c r="B56" s="334"/>
      <c r="C56" s="348"/>
      <c r="D56" s="348"/>
      <c r="E56" s="348"/>
      <c r="F56" s="348"/>
      <c r="G56" s="348"/>
      <c r="H56" s="348"/>
      <c r="I56" s="348"/>
      <c r="J56" s="348"/>
      <c r="K56" s="348"/>
      <c r="L56" s="348"/>
    </row>
    <row r="57" spans="2:12" x14ac:dyDescent="0.3">
      <c r="B57" s="334"/>
      <c r="C57" s="349" t="s">
        <v>363</v>
      </c>
      <c r="D57" s="349"/>
      <c r="E57" s="349"/>
      <c r="F57" s="349"/>
      <c r="G57" s="349"/>
      <c r="H57" s="349"/>
      <c r="I57" s="349"/>
      <c r="J57" s="349"/>
      <c r="K57" s="349"/>
      <c r="L57" s="349"/>
    </row>
    <row r="58" spans="2:12" x14ac:dyDescent="0.3">
      <c r="B58" s="334"/>
      <c r="C58" s="349"/>
      <c r="D58" s="349"/>
      <c r="E58" s="349"/>
      <c r="F58" s="349"/>
      <c r="G58" s="349"/>
      <c r="H58" s="349"/>
      <c r="I58" s="349"/>
      <c r="J58" s="349"/>
      <c r="K58" s="349"/>
      <c r="L58" s="349"/>
    </row>
    <row r="59" spans="2:12" x14ac:dyDescent="0.3">
      <c r="B59" s="334"/>
      <c r="C59" s="349"/>
      <c r="D59" s="349"/>
      <c r="E59" s="349"/>
      <c r="F59" s="349"/>
      <c r="G59" s="349"/>
      <c r="H59" s="349"/>
      <c r="I59" s="349"/>
      <c r="J59" s="349"/>
      <c r="K59" s="349"/>
      <c r="L59" s="349"/>
    </row>
    <row r="60" spans="2:12" x14ac:dyDescent="0.3">
      <c r="B60" s="334"/>
      <c r="C60" s="349"/>
      <c r="D60" s="349"/>
      <c r="E60" s="349"/>
      <c r="F60" s="349"/>
      <c r="G60" s="349"/>
      <c r="H60" s="349"/>
      <c r="I60" s="349"/>
      <c r="J60" s="349"/>
      <c r="K60" s="349"/>
      <c r="L60" s="349"/>
    </row>
    <row r="61" spans="2:12" x14ac:dyDescent="0.3">
      <c r="B61" s="334"/>
      <c r="C61" s="349"/>
      <c r="D61" s="349"/>
      <c r="E61" s="349"/>
      <c r="F61" s="349"/>
      <c r="G61" s="349"/>
      <c r="H61" s="349"/>
      <c r="I61" s="349"/>
      <c r="J61" s="349"/>
      <c r="K61" s="349"/>
      <c r="L61" s="349"/>
    </row>
    <row r="62" spans="2:12" x14ac:dyDescent="0.3">
      <c r="B62" s="334"/>
      <c r="C62" s="349"/>
      <c r="D62" s="349"/>
      <c r="E62" s="349"/>
      <c r="F62" s="349"/>
      <c r="G62" s="349"/>
      <c r="H62" s="349"/>
      <c r="I62" s="349"/>
      <c r="J62" s="349"/>
      <c r="K62" s="349"/>
      <c r="L62" s="349"/>
    </row>
    <row r="63" spans="2:12" x14ac:dyDescent="0.3">
      <c r="B63" s="334"/>
      <c r="C63" s="349"/>
      <c r="D63" s="349"/>
      <c r="E63" s="349"/>
      <c r="F63" s="349"/>
      <c r="G63" s="349"/>
      <c r="H63" s="349"/>
      <c r="I63" s="349"/>
      <c r="J63" s="349"/>
      <c r="K63" s="349"/>
      <c r="L63" s="349"/>
    </row>
    <row r="64" spans="2:12" x14ac:dyDescent="0.3">
      <c r="B64" s="334"/>
      <c r="C64" s="349"/>
      <c r="D64" s="349"/>
      <c r="E64" s="349"/>
      <c r="F64" s="349"/>
      <c r="G64" s="349"/>
      <c r="H64" s="349"/>
      <c r="I64" s="349"/>
      <c r="J64" s="349"/>
      <c r="K64" s="349"/>
      <c r="L64" s="349"/>
    </row>
  </sheetData>
  <mergeCells count="13">
    <mergeCell ref="B6:F6"/>
    <mergeCell ref="B17:F17"/>
    <mergeCell ref="B26:D26"/>
    <mergeCell ref="B28:F28"/>
    <mergeCell ref="B37:D37"/>
    <mergeCell ref="B15:D15"/>
    <mergeCell ref="B40:F40"/>
    <mergeCell ref="B42:B52"/>
    <mergeCell ref="C42:L45"/>
    <mergeCell ref="C46:L52"/>
    <mergeCell ref="B53:B64"/>
    <mergeCell ref="C53:L56"/>
    <mergeCell ref="C57:L6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56F4C-0CCA-4DEB-815B-DB70852395AF}">
  <dimension ref="A1:BF172"/>
  <sheetViews>
    <sheetView showGridLines="0" tabSelected="1" topLeftCell="A24" zoomScale="70" zoomScaleNormal="70" workbookViewId="0">
      <selection activeCell="A33" sqref="A33"/>
    </sheetView>
  </sheetViews>
  <sheetFormatPr baseColWidth="10" defaultRowHeight="15.6" x14ac:dyDescent="0.3"/>
  <cols>
    <col min="1" max="1" width="9.109375" style="140" customWidth="1"/>
    <col min="2" max="2" width="4.88671875" style="141" customWidth="1"/>
    <col min="3" max="3" width="4.88671875" style="142" customWidth="1"/>
    <col min="4" max="4" width="69.33203125" style="143" customWidth="1"/>
    <col min="5" max="5" width="18.33203125" style="135" bestFit="1" customWidth="1"/>
    <col min="6" max="7" width="15.6640625" style="133" bestFit="1" customWidth="1"/>
    <col min="8" max="8" width="6.88671875" style="144" customWidth="1"/>
    <col min="9" max="9" width="19.88671875" style="137" customWidth="1"/>
    <col min="10" max="10" width="15.88671875" style="138" bestFit="1" customWidth="1"/>
    <col min="11" max="12" width="10" style="139" customWidth="1"/>
    <col min="13" max="14" width="15.6640625" style="140" bestFit="1" customWidth="1"/>
    <col min="15" max="16384" width="11.5546875" style="140"/>
  </cols>
  <sheetData>
    <row r="1" spans="1:58" ht="25.2" customHeight="1" x14ac:dyDescent="0.3">
      <c r="A1" s="401" t="s">
        <v>507</v>
      </c>
      <c r="B1" s="401"/>
      <c r="C1" s="401"/>
      <c r="D1" s="401"/>
      <c r="H1" s="136"/>
      <c r="BF1" s="138">
        <v>0.01</v>
      </c>
    </row>
    <row r="2" spans="1:58" x14ac:dyDescent="0.3">
      <c r="BF2" s="138">
        <v>1</v>
      </c>
    </row>
    <row r="3" spans="1:58" ht="21" x14ac:dyDescent="0.3">
      <c r="D3" s="145" t="s">
        <v>509</v>
      </c>
      <c r="E3" s="146"/>
      <c r="BF3" s="138"/>
    </row>
    <row r="4" spans="1:58" ht="7.8" customHeight="1" x14ac:dyDescent="0.3">
      <c r="D4" s="140"/>
      <c r="E4" s="147"/>
    </row>
    <row r="5" spans="1:58" ht="18" x14ac:dyDescent="0.35">
      <c r="D5" s="148" t="str">
        <f>+'3. Costos del proyecto'!B3</f>
        <v>Proyecto: Código: xxxxxxxxxxxx. Nombre:   xxxxxxxxxxx</v>
      </c>
      <c r="E5" s="149"/>
      <c r="P5" s="138"/>
    </row>
    <row r="6" spans="1:58" x14ac:dyDescent="0.3">
      <c r="H6" s="150"/>
      <c r="J6" s="133"/>
      <c r="K6" s="133"/>
      <c r="L6" s="133"/>
      <c r="P6" s="138"/>
    </row>
    <row r="7" spans="1:58" ht="21" x14ac:dyDescent="0.4">
      <c r="B7" s="151"/>
      <c r="C7" s="152" t="s">
        <v>472</v>
      </c>
      <c r="D7" s="372" t="s">
        <v>470</v>
      </c>
      <c r="E7" s="372"/>
      <c r="F7" s="372"/>
      <c r="G7" s="372"/>
      <c r="H7" s="372"/>
      <c r="J7" s="132"/>
      <c r="K7" s="133"/>
      <c r="L7" s="133"/>
      <c r="P7" s="138"/>
    </row>
    <row r="8" spans="1:58" x14ac:dyDescent="0.3">
      <c r="D8" s="372" t="s">
        <v>490</v>
      </c>
      <c r="E8" s="372"/>
      <c r="F8" s="372"/>
      <c r="G8" s="372"/>
      <c r="H8" s="372"/>
      <c r="J8" s="133"/>
      <c r="K8" s="133"/>
      <c r="L8" s="133"/>
      <c r="M8" s="133"/>
      <c r="N8" s="133"/>
      <c r="O8" s="133"/>
      <c r="P8" s="133"/>
      <c r="Q8" s="133"/>
      <c r="R8" s="133"/>
    </row>
    <row r="9" spans="1:58" x14ac:dyDescent="0.3">
      <c r="D9" s="372" t="s">
        <v>471</v>
      </c>
      <c r="E9" s="372"/>
      <c r="F9" s="372"/>
      <c r="G9" s="372"/>
      <c r="H9" s="372"/>
      <c r="J9" s="133"/>
      <c r="K9" s="133"/>
      <c r="L9" s="133"/>
      <c r="M9" s="133"/>
      <c r="N9" s="133"/>
      <c r="O9" s="133"/>
      <c r="P9" s="133"/>
      <c r="Q9" s="133"/>
      <c r="R9" s="133"/>
    </row>
    <row r="10" spans="1:58" ht="16.2" thickBot="1" x14ac:dyDescent="0.35">
      <c r="D10" s="154" t="s">
        <v>466</v>
      </c>
      <c r="E10" s="155" t="s">
        <v>463</v>
      </c>
      <c r="F10" s="402" t="s">
        <v>467</v>
      </c>
      <c r="G10" s="403"/>
      <c r="H10" s="403"/>
      <c r="I10" s="404"/>
      <c r="J10" s="155" t="s">
        <v>463</v>
      </c>
      <c r="K10" s="133"/>
      <c r="L10" s="133"/>
      <c r="M10" s="133"/>
      <c r="N10" s="133"/>
      <c r="O10" s="133"/>
      <c r="P10" s="133"/>
      <c r="Q10" s="133"/>
      <c r="R10" s="133"/>
    </row>
    <row r="11" spans="1:58" ht="15.6" customHeight="1" x14ac:dyDescent="0.3">
      <c r="D11" s="405" t="s">
        <v>364</v>
      </c>
      <c r="E11" s="407"/>
      <c r="F11" s="409" t="s">
        <v>388</v>
      </c>
      <c r="G11" s="410"/>
      <c r="H11" s="410"/>
      <c r="I11" s="410"/>
      <c r="J11" s="156"/>
      <c r="K11" s="133"/>
      <c r="L11" s="133"/>
      <c r="M11" s="133"/>
      <c r="N11" s="133"/>
      <c r="O11" s="133"/>
      <c r="P11" s="133"/>
      <c r="Q11" s="133"/>
      <c r="R11" s="133"/>
    </row>
    <row r="12" spans="1:58" ht="15.6" customHeight="1" x14ac:dyDescent="0.3">
      <c r="D12" s="406"/>
      <c r="E12" s="408"/>
      <c r="F12" s="411" t="s">
        <v>392</v>
      </c>
      <c r="G12" s="393"/>
      <c r="H12" s="393"/>
      <c r="I12" s="393"/>
      <c r="J12" s="157"/>
      <c r="K12" s="133"/>
      <c r="L12" s="133"/>
      <c r="M12" s="133"/>
      <c r="N12" s="133"/>
      <c r="O12" s="133"/>
      <c r="P12" s="133"/>
      <c r="Q12" s="133"/>
      <c r="R12" s="133"/>
    </row>
    <row r="13" spans="1:58" ht="15.6" customHeight="1" x14ac:dyDescent="0.3">
      <c r="D13" s="406"/>
      <c r="E13" s="408"/>
      <c r="F13" s="411" t="s">
        <v>508</v>
      </c>
      <c r="G13" s="393"/>
      <c r="H13" s="393"/>
      <c r="I13" s="393"/>
      <c r="J13" s="157"/>
      <c r="K13" s="133"/>
      <c r="L13" s="133"/>
      <c r="M13" s="133"/>
      <c r="N13" s="133"/>
      <c r="O13" s="133"/>
      <c r="P13" s="133"/>
      <c r="Q13" s="133"/>
      <c r="R13" s="133"/>
    </row>
    <row r="14" spans="1:58" ht="18.600000000000001" customHeight="1" x14ac:dyDescent="0.3">
      <c r="E14" s="158"/>
      <c r="F14" s="385" t="s">
        <v>464</v>
      </c>
      <c r="G14" s="385"/>
      <c r="H14" s="385"/>
      <c r="I14" s="385"/>
      <c r="J14" s="306" t="str">
        <f>IF(SUM(J11:J13)=100%,100%,"Corregir, debe sumar 100%")</f>
        <v>Corregir, debe sumar 100%</v>
      </c>
      <c r="K14" s="133"/>
      <c r="L14" s="133"/>
      <c r="M14" s="133"/>
      <c r="N14" s="133"/>
      <c r="O14" s="133"/>
      <c r="P14" s="133"/>
      <c r="Q14" s="133"/>
      <c r="R14" s="133"/>
    </row>
    <row r="15" spans="1:58" ht="18.600000000000001" thickBot="1" x14ac:dyDescent="0.35">
      <c r="E15" s="158"/>
      <c r="F15" s="159"/>
      <c r="G15" s="159"/>
      <c r="H15" s="160"/>
      <c r="I15" s="161"/>
      <c r="J15" s="162"/>
      <c r="K15" s="133"/>
      <c r="L15" s="133"/>
      <c r="M15" s="133"/>
      <c r="N15" s="133"/>
      <c r="O15" s="133"/>
      <c r="P15" s="133"/>
      <c r="Q15" s="133"/>
      <c r="R15" s="133"/>
    </row>
    <row r="16" spans="1:58" ht="15.6" customHeight="1" x14ac:dyDescent="0.3">
      <c r="D16" s="386" t="s">
        <v>365</v>
      </c>
      <c r="E16" s="389"/>
      <c r="F16" s="392" t="s">
        <v>500</v>
      </c>
      <c r="G16" s="393"/>
      <c r="H16" s="393"/>
      <c r="I16" s="393"/>
      <c r="J16" s="157"/>
      <c r="K16" s="133"/>
      <c r="L16" s="133"/>
      <c r="M16" s="133"/>
      <c r="N16" s="133"/>
      <c r="O16" s="133"/>
      <c r="P16" s="133"/>
      <c r="Q16" s="133"/>
      <c r="R16" s="133"/>
    </row>
    <row r="17" spans="2:18" ht="15.6" customHeight="1" x14ac:dyDescent="0.3">
      <c r="D17" s="387"/>
      <c r="E17" s="390"/>
      <c r="F17" s="392" t="s">
        <v>501</v>
      </c>
      <c r="G17" s="393"/>
      <c r="H17" s="393"/>
      <c r="I17" s="393"/>
      <c r="J17" s="157"/>
      <c r="K17" s="133"/>
      <c r="L17" s="133"/>
      <c r="M17" s="133"/>
      <c r="N17" s="133"/>
      <c r="O17" s="133"/>
      <c r="P17" s="133"/>
      <c r="Q17" s="133"/>
      <c r="R17" s="133"/>
    </row>
    <row r="18" spans="2:18" ht="16.2" customHeight="1" thickBot="1" x14ac:dyDescent="0.35">
      <c r="D18" s="388"/>
      <c r="E18" s="391"/>
      <c r="F18" s="394" t="s">
        <v>502</v>
      </c>
      <c r="G18" s="395"/>
      <c r="H18" s="395"/>
      <c r="I18" s="395"/>
      <c r="J18" s="163"/>
      <c r="K18" s="133"/>
      <c r="L18" s="133"/>
      <c r="M18" s="133"/>
      <c r="N18" s="133"/>
      <c r="O18" s="133"/>
      <c r="P18" s="133"/>
      <c r="Q18" s="133"/>
      <c r="R18" s="133"/>
    </row>
    <row r="19" spans="2:18" ht="18.600000000000001" customHeight="1" x14ac:dyDescent="0.3">
      <c r="E19" s="158"/>
      <c r="F19" s="385" t="s">
        <v>464</v>
      </c>
      <c r="G19" s="385"/>
      <c r="H19" s="385"/>
      <c r="I19" s="385"/>
      <c r="J19" s="306" t="str">
        <f>IF(SUM(J16:J18)=100%,100%,"Corregir, debe sumar 100%")</f>
        <v>Corregir, debe sumar 100%</v>
      </c>
      <c r="P19" s="138"/>
    </row>
    <row r="20" spans="2:18" ht="18.600000000000001" thickBot="1" x14ac:dyDescent="0.35">
      <c r="E20" s="158"/>
      <c r="F20" s="159"/>
      <c r="G20" s="159"/>
      <c r="H20" s="160"/>
      <c r="I20" s="161"/>
      <c r="J20" s="164"/>
      <c r="P20" s="138"/>
    </row>
    <row r="21" spans="2:18" ht="55.2" customHeight="1" thickBot="1" x14ac:dyDescent="0.35">
      <c r="D21" s="165" t="s">
        <v>379</v>
      </c>
      <c r="E21" s="166"/>
      <c r="F21" s="396" t="s">
        <v>505</v>
      </c>
      <c r="G21" s="397"/>
      <c r="H21" s="397"/>
      <c r="I21" s="398"/>
      <c r="J21" s="163"/>
      <c r="P21" s="138"/>
    </row>
    <row r="22" spans="2:18" ht="18.600000000000001" customHeight="1" x14ac:dyDescent="0.3">
      <c r="F22" s="385" t="s">
        <v>464</v>
      </c>
      <c r="G22" s="385"/>
      <c r="H22" s="385"/>
      <c r="I22" s="385"/>
      <c r="J22" s="306" t="str">
        <f>IF(SUM(J21:J21)=100%,100%,"Corregir, debe sumar 100%")</f>
        <v>Corregir, debe sumar 100%</v>
      </c>
      <c r="P22" s="138"/>
    </row>
    <row r="23" spans="2:18" ht="18.600000000000001" customHeight="1" thickBot="1" x14ac:dyDescent="0.35">
      <c r="F23" s="159"/>
      <c r="G23" s="159"/>
      <c r="H23" s="159"/>
      <c r="I23" s="159"/>
      <c r="J23" s="164"/>
      <c r="P23" s="138"/>
    </row>
    <row r="24" spans="2:18" ht="21.6" thickBot="1" x14ac:dyDescent="0.35">
      <c r="D24" s="167" t="s">
        <v>465</v>
      </c>
      <c r="E24" s="307" t="str">
        <f>IF((E11+E16+E21)=100%,100%,"Corregir, debe sumar 100%")</f>
        <v>Corregir, debe sumar 100%</v>
      </c>
      <c r="F24" s="142"/>
      <c r="G24" s="142"/>
      <c r="H24" s="168"/>
      <c r="I24" s="161"/>
      <c r="P24" s="138"/>
    </row>
    <row r="25" spans="2:18" x14ac:dyDescent="0.3">
      <c r="H25" s="169"/>
      <c r="I25" s="161"/>
      <c r="P25" s="138"/>
    </row>
    <row r="26" spans="2:18" x14ac:dyDescent="0.3">
      <c r="D26" s="139"/>
      <c r="E26" s="139"/>
    </row>
    <row r="27" spans="2:18" x14ac:dyDescent="0.3">
      <c r="D27" s="139"/>
      <c r="E27" s="139"/>
      <c r="H27" s="160"/>
    </row>
    <row r="28" spans="2:18" ht="21" x14ac:dyDescent="0.3">
      <c r="B28" s="140"/>
      <c r="C28" s="141"/>
      <c r="D28" s="145" t="s">
        <v>511</v>
      </c>
      <c r="E28" s="140"/>
      <c r="F28" s="139"/>
      <c r="H28" s="133"/>
      <c r="I28" s="160"/>
      <c r="J28" s="137"/>
      <c r="K28" s="138"/>
      <c r="M28" s="139"/>
    </row>
    <row r="29" spans="2:18" ht="6" customHeight="1" x14ac:dyDescent="0.3">
      <c r="B29" s="140"/>
      <c r="C29" s="141"/>
      <c r="D29" s="142"/>
      <c r="E29" s="140"/>
      <c r="F29" s="170"/>
      <c r="H29" s="133"/>
      <c r="I29" s="160"/>
      <c r="J29" s="137"/>
      <c r="K29" s="138"/>
      <c r="M29" s="139"/>
    </row>
    <row r="30" spans="2:18" ht="18" x14ac:dyDescent="0.35">
      <c r="B30" s="140"/>
      <c r="C30" s="141"/>
      <c r="D30" s="171" t="str">
        <f>+D5</f>
        <v>Proyecto: Código: xxxxxxxxxxxx. Nombre:   xxxxxxxxxxx</v>
      </c>
      <c r="E30" s="143"/>
      <c r="F30" s="172"/>
      <c r="H30" s="133"/>
      <c r="I30" s="160"/>
      <c r="J30" s="137"/>
      <c r="K30" s="138"/>
      <c r="M30" s="139"/>
    </row>
    <row r="31" spans="2:18" x14ac:dyDescent="0.3">
      <c r="E31" s="172"/>
      <c r="H31" s="160"/>
    </row>
    <row r="32" spans="2:18" s="143" customFormat="1" ht="58.2" customHeight="1" x14ac:dyDescent="0.4">
      <c r="B32" s="173"/>
      <c r="C32" s="152" t="s">
        <v>473</v>
      </c>
      <c r="D32" s="437" t="s">
        <v>514</v>
      </c>
      <c r="E32" s="437"/>
      <c r="F32" s="437"/>
      <c r="G32" s="437"/>
    </row>
    <row r="33" spans="1:58" x14ac:dyDescent="0.3">
      <c r="D33" s="176" t="s">
        <v>474</v>
      </c>
      <c r="E33" s="147"/>
    </row>
    <row r="34" spans="1:58" s="144" customFormat="1" x14ac:dyDescent="0.3">
      <c r="A34" s="140"/>
      <c r="B34" s="141"/>
      <c r="C34" s="142"/>
      <c r="D34" s="176" t="s">
        <v>475</v>
      </c>
      <c r="E34" s="135"/>
      <c r="F34" s="133"/>
      <c r="G34" s="133"/>
      <c r="I34" s="137"/>
      <c r="J34" s="138"/>
      <c r="M34" s="140"/>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row>
    <row r="35" spans="1:58" s="144" customFormat="1" ht="15" customHeight="1" x14ac:dyDescent="0.3">
      <c r="A35" s="140"/>
      <c r="B35" s="141"/>
      <c r="C35" s="142"/>
      <c r="D35" s="399" t="s">
        <v>489</v>
      </c>
      <c r="E35" s="399"/>
      <c r="F35" s="399"/>
      <c r="G35" s="399"/>
      <c r="I35" s="137"/>
      <c r="J35" s="138"/>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row>
    <row r="36" spans="1:58" s="170" customFormat="1" x14ac:dyDescent="0.3">
      <c r="D36" s="177"/>
      <c r="E36" s="178"/>
      <c r="F36" s="400" t="s">
        <v>145</v>
      </c>
      <c r="G36" s="400"/>
    </row>
    <row r="37" spans="1:58" s="172" customFormat="1" ht="31.2" x14ac:dyDescent="0.3">
      <c r="B37" s="381" t="s">
        <v>144</v>
      </c>
      <c r="C37" s="381"/>
      <c r="D37" s="381"/>
      <c r="E37" s="180" t="s">
        <v>462</v>
      </c>
      <c r="F37" s="181" t="s">
        <v>147</v>
      </c>
      <c r="G37" s="181" t="s">
        <v>148</v>
      </c>
    </row>
    <row r="38" spans="1:58" s="144" customFormat="1" x14ac:dyDescent="0.3">
      <c r="A38" s="252" t="e">
        <f>IF(AVERAGE(E46,E52,E58)=100%,AVERAGE(E46,E52,E58),"La suma del % de las etapas de la fase debe llegar a 100%")</f>
        <v>#DIV/0!</v>
      </c>
      <c r="B38" s="182" t="s">
        <v>364</v>
      </c>
      <c r="C38" s="182"/>
      <c r="D38" s="182"/>
      <c r="E38" s="255">
        <f>+E11</f>
        <v>0</v>
      </c>
      <c r="F38" s="256">
        <f>_xlfn.AGGREGATE(5,7,F39,F48,F54)</f>
        <v>45292</v>
      </c>
      <c r="G38" s="256">
        <f>_xlfn.AGGREGATE(4,7,G39,G48,G54)</f>
        <v>45292</v>
      </c>
      <c r="I38" s="137"/>
      <c r="J38" s="138"/>
      <c r="K38" s="139"/>
      <c r="L38" s="139"/>
      <c r="M38" s="140"/>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row>
    <row r="39" spans="1:58" s="144" customFormat="1" x14ac:dyDescent="0.3">
      <c r="A39" s="140"/>
      <c r="B39" s="183"/>
      <c r="C39" s="184" t="s">
        <v>388</v>
      </c>
      <c r="D39" s="184"/>
      <c r="E39" s="257">
        <f>+J11</f>
        <v>0</v>
      </c>
      <c r="F39" s="258">
        <f>_xlfn.AGGREGATE(5,7,F40,F41,F42,F43,F44,F45)</f>
        <v>45292</v>
      </c>
      <c r="G39" s="258">
        <f>_xlfn.AGGREGATE(4,7,G40,G41,G42,G43,G44,G45)</f>
        <v>45292</v>
      </c>
      <c r="I39" s="137"/>
      <c r="J39" s="138"/>
      <c r="K39" s="139"/>
      <c r="L39" s="139"/>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row>
    <row r="40" spans="1:58" s="144" customFormat="1" x14ac:dyDescent="0.3">
      <c r="A40" s="140"/>
      <c r="B40" s="183"/>
      <c r="C40" s="185"/>
      <c r="D40" s="186" t="s">
        <v>366</v>
      </c>
      <c r="E40" s="187" t="s">
        <v>450</v>
      </c>
      <c r="F40" s="188">
        <v>45292</v>
      </c>
      <c r="G40" s="188">
        <v>45292</v>
      </c>
      <c r="I40" s="137"/>
      <c r="J40" s="138"/>
      <c r="K40" s="139"/>
      <c r="L40" s="139"/>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row>
    <row r="41" spans="1:58" s="144" customFormat="1" x14ac:dyDescent="0.3">
      <c r="A41" s="140"/>
      <c r="B41" s="183"/>
      <c r="C41" s="185"/>
      <c r="D41" s="186" t="s">
        <v>367</v>
      </c>
      <c r="E41" s="187" t="s">
        <v>450</v>
      </c>
      <c r="F41" s="188">
        <v>45292</v>
      </c>
      <c r="G41" s="188">
        <v>45292</v>
      </c>
      <c r="I41" s="137"/>
      <c r="J41" s="138"/>
      <c r="K41" s="139"/>
      <c r="L41" s="139"/>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row>
    <row r="42" spans="1:58" s="144" customFormat="1" x14ac:dyDescent="0.3">
      <c r="A42" s="140"/>
      <c r="B42" s="183"/>
      <c r="C42" s="185"/>
      <c r="D42" s="186" t="s">
        <v>368</v>
      </c>
      <c r="E42" s="187" t="s">
        <v>450</v>
      </c>
      <c r="F42" s="188">
        <v>45292</v>
      </c>
      <c r="G42" s="188">
        <v>45292</v>
      </c>
      <c r="I42" s="137"/>
      <c r="J42" s="138"/>
      <c r="K42" s="139"/>
      <c r="L42" s="139"/>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row>
    <row r="43" spans="1:58" s="144" customFormat="1" x14ac:dyDescent="0.3">
      <c r="A43" s="189" t="s">
        <v>376</v>
      </c>
      <c r="B43" s="183"/>
      <c r="C43" s="185"/>
      <c r="D43" s="186" t="s">
        <v>375</v>
      </c>
      <c r="E43" s="187" t="s">
        <v>450</v>
      </c>
      <c r="F43" s="188">
        <v>45292</v>
      </c>
      <c r="G43" s="188">
        <v>45292</v>
      </c>
      <c r="I43" s="137"/>
      <c r="J43" s="138"/>
      <c r="K43" s="139"/>
      <c r="L43" s="139"/>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row>
    <row r="44" spans="1:58" s="144" customFormat="1" x14ac:dyDescent="0.3">
      <c r="A44" s="140"/>
      <c r="B44" s="183"/>
      <c r="C44" s="185"/>
      <c r="D44" s="190" t="s">
        <v>377</v>
      </c>
      <c r="E44" s="187" t="s">
        <v>459</v>
      </c>
      <c r="F44" s="188">
        <v>45292</v>
      </c>
      <c r="G44" s="188">
        <v>45292</v>
      </c>
      <c r="I44" s="137"/>
      <c r="J44" s="138"/>
      <c r="K44" s="139"/>
      <c r="L44" s="139"/>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row>
    <row r="45" spans="1:58" s="144" customFormat="1" x14ac:dyDescent="0.3">
      <c r="A45" s="140"/>
      <c r="B45" s="183"/>
      <c r="C45" s="185"/>
      <c r="D45" s="190" t="s">
        <v>377</v>
      </c>
      <c r="E45" s="187" t="s">
        <v>459</v>
      </c>
      <c r="F45" s="188">
        <v>45292</v>
      </c>
      <c r="G45" s="188">
        <v>45292</v>
      </c>
      <c r="I45" s="137"/>
      <c r="J45" s="138"/>
      <c r="K45" s="139"/>
      <c r="L45" s="139"/>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row>
    <row r="46" spans="1:58" s="144" customFormat="1" ht="62.4" x14ac:dyDescent="0.3">
      <c r="A46" s="140"/>
      <c r="B46" s="183"/>
      <c r="C46" s="191"/>
      <c r="D46" s="192" t="s">
        <v>461</v>
      </c>
      <c r="E46" s="259" t="str">
        <f>IF(SUM(E40:E45)=100%,SUM(E40:E45),"La suma del % de las actividades de la etapa debe llegar a 100%")</f>
        <v>La suma del % de las actividades de la etapa debe llegar a 100%</v>
      </c>
      <c r="F46" s="193"/>
      <c r="G46" s="193"/>
      <c r="I46" s="137"/>
      <c r="J46" s="138"/>
      <c r="K46" s="139"/>
      <c r="L46" s="139"/>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row>
    <row r="47" spans="1:58" s="144" customFormat="1" x14ac:dyDescent="0.3">
      <c r="A47" s="140"/>
      <c r="B47" s="183"/>
      <c r="C47" s="194"/>
      <c r="D47" s="194"/>
      <c r="E47" s="141"/>
      <c r="F47" s="141"/>
      <c r="G47" s="141"/>
      <c r="I47" s="137"/>
      <c r="J47" s="138"/>
      <c r="K47" s="139"/>
      <c r="L47" s="139"/>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row>
    <row r="48" spans="1:58" s="144" customFormat="1" x14ac:dyDescent="0.3">
      <c r="A48" s="140"/>
      <c r="B48" s="183"/>
      <c r="C48" s="184" t="s">
        <v>392</v>
      </c>
      <c r="D48" s="184"/>
      <c r="E48" s="260">
        <f>+J12</f>
        <v>0</v>
      </c>
      <c r="F48" s="258">
        <f>+_xlfn.AGGREGATE(5,7,F49,F50,F51)</f>
        <v>45292</v>
      </c>
      <c r="G48" s="258">
        <f>_xlfn.AGGREGATE(4,7,G49,G50,G51)</f>
        <v>45292</v>
      </c>
      <c r="I48" s="137"/>
      <c r="J48" s="138"/>
      <c r="K48" s="139"/>
      <c r="L48" s="139"/>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row>
    <row r="49" spans="1:58" s="144" customFormat="1" x14ac:dyDescent="0.3">
      <c r="A49" s="140"/>
      <c r="B49" s="183"/>
      <c r="C49" s="185"/>
      <c r="D49" s="186" t="s">
        <v>151</v>
      </c>
      <c r="E49" s="187" t="s">
        <v>450</v>
      </c>
      <c r="F49" s="188">
        <v>45292</v>
      </c>
      <c r="G49" s="188">
        <v>45292</v>
      </c>
      <c r="I49" s="137"/>
      <c r="J49" s="138"/>
      <c r="K49" s="139"/>
      <c r="L49" s="139"/>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row>
    <row r="50" spans="1:58" s="144" customFormat="1" x14ac:dyDescent="0.3">
      <c r="A50" s="140"/>
      <c r="B50" s="183"/>
      <c r="C50" s="185"/>
      <c r="D50" s="186" t="s">
        <v>370</v>
      </c>
      <c r="E50" s="187" t="s">
        <v>450</v>
      </c>
      <c r="F50" s="188">
        <v>45292</v>
      </c>
      <c r="G50" s="188">
        <v>45292</v>
      </c>
      <c r="I50" s="137"/>
      <c r="J50" s="138"/>
      <c r="K50" s="139"/>
      <c r="L50" s="139"/>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row>
    <row r="51" spans="1:58" s="144" customFormat="1" x14ac:dyDescent="0.3">
      <c r="A51" s="140"/>
      <c r="B51" s="183"/>
      <c r="C51" s="185"/>
      <c r="D51" s="186" t="s">
        <v>369</v>
      </c>
      <c r="E51" s="187" t="s">
        <v>450</v>
      </c>
      <c r="F51" s="188">
        <v>45292</v>
      </c>
      <c r="G51" s="188">
        <v>45292</v>
      </c>
      <c r="I51" s="137"/>
      <c r="J51" s="138"/>
      <c r="K51" s="139"/>
      <c r="L51" s="139"/>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row>
    <row r="52" spans="1:58" s="144" customFormat="1" ht="62.4" x14ac:dyDescent="0.3">
      <c r="A52" s="140"/>
      <c r="B52" s="183"/>
      <c r="C52" s="191"/>
      <c r="D52" s="192" t="s">
        <v>461</v>
      </c>
      <c r="E52" s="261" t="str">
        <f>IF(SUM(E49:E51)=100%,SUM(E49:E51),"La suma del % de las actividades de la etapa debe llegar a 100%")</f>
        <v>La suma del % de las actividades de la etapa debe llegar a 100%</v>
      </c>
      <c r="F52" s="193"/>
      <c r="G52" s="193"/>
      <c r="I52" s="137"/>
      <c r="J52" s="138"/>
      <c r="K52" s="139"/>
      <c r="L52" s="139"/>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row>
    <row r="53" spans="1:58" s="144" customFormat="1" x14ac:dyDescent="0.3">
      <c r="A53" s="140"/>
      <c r="B53" s="183"/>
      <c r="C53" s="195"/>
      <c r="D53" s="196"/>
      <c r="E53" s="197"/>
      <c r="F53" s="198"/>
      <c r="G53" s="198"/>
      <c r="I53" s="137"/>
      <c r="J53" s="138"/>
      <c r="K53" s="139"/>
      <c r="L53" s="139"/>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row>
    <row r="54" spans="1:58" s="144" customFormat="1" x14ac:dyDescent="0.3">
      <c r="A54" s="140"/>
      <c r="B54" s="183"/>
      <c r="C54" s="184" t="str">
        <f>+F13</f>
        <v>1.3. Y 1.4. ETAPAS: SELECCIÓN Y PRIORIZACIÓN / APROBACIÓN</v>
      </c>
      <c r="D54" s="184"/>
      <c r="E54" s="260">
        <f>+J13</f>
        <v>0</v>
      </c>
      <c r="F54" s="258">
        <f>_xlfn.AGGREGATE(5,7,F55,F56,F57)</f>
        <v>45292</v>
      </c>
      <c r="G54" s="258">
        <f>_xlfn.AGGREGATE(4,7,G55,G56,G57)</f>
        <v>45292</v>
      </c>
      <c r="I54" s="137"/>
      <c r="J54" s="138"/>
      <c r="K54" s="139"/>
      <c r="L54" s="139"/>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row>
    <row r="55" spans="1:58" s="144" customFormat="1" x14ac:dyDescent="0.3">
      <c r="A55" s="189" t="s">
        <v>376</v>
      </c>
      <c r="B55" s="183"/>
      <c r="C55" s="199"/>
      <c r="D55" s="186" t="s">
        <v>476</v>
      </c>
      <c r="E55" s="187" t="s">
        <v>450</v>
      </c>
      <c r="F55" s="188">
        <v>45292</v>
      </c>
      <c r="G55" s="188">
        <v>45292</v>
      </c>
      <c r="I55" s="137"/>
      <c r="J55" s="138"/>
      <c r="K55" s="139"/>
      <c r="L55" s="139"/>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row>
    <row r="56" spans="1:58" s="144" customFormat="1" x14ac:dyDescent="0.3">
      <c r="A56" s="140"/>
      <c r="B56" s="183"/>
      <c r="C56" s="199"/>
      <c r="D56" s="186" t="s">
        <v>153</v>
      </c>
      <c r="E56" s="187" t="s">
        <v>450</v>
      </c>
      <c r="F56" s="188">
        <v>45292</v>
      </c>
      <c r="G56" s="188">
        <v>45292</v>
      </c>
      <c r="I56" s="137"/>
      <c r="J56" s="138"/>
      <c r="K56" s="139"/>
      <c r="L56" s="139"/>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row>
    <row r="57" spans="1:58" s="144" customFormat="1" x14ac:dyDescent="0.3">
      <c r="A57" s="140"/>
      <c r="B57" s="183"/>
      <c r="C57" s="199"/>
      <c r="D57" s="190" t="s">
        <v>377</v>
      </c>
      <c r="E57" s="187" t="s">
        <v>459</v>
      </c>
      <c r="F57" s="188">
        <v>45292</v>
      </c>
      <c r="G57" s="188">
        <v>45292</v>
      </c>
      <c r="I57" s="137"/>
      <c r="J57" s="138"/>
      <c r="K57" s="139"/>
      <c r="L57" s="139"/>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row>
    <row r="58" spans="1:58" s="144" customFormat="1" ht="62.4" x14ac:dyDescent="0.3">
      <c r="A58" s="140"/>
      <c r="B58" s="183"/>
      <c r="C58" s="191"/>
      <c r="D58" s="192" t="s">
        <v>461</v>
      </c>
      <c r="E58" s="261" t="str">
        <f>IF(SUM(E55:E57)=100%,SUM(E55:E57),"La suma del % de las actividades de la etapa debe llegar a 100%")</f>
        <v>La suma del % de las actividades de la etapa debe llegar a 100%</v>
      </c>
      <c r="F58" s="193"/>
      <c r="G58" s="193"/>
      <c r="I58" s="137"/>
      <c r="J58" s="138"/>
      <c r="K58" s="139"/>
      <c r="L58" s="139"/>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row>
    <row r="59" spans="1:58" s="144" customFormat="1" x14ac:dyDescent="0.3">
      <c r="A59" s="140"/>
      <c r="B59" s="183"/>
      <c r="C59" s="200"/>
      <c r="D59" s="201"/>
      <c r="E59" s="197"/>
      <c r="F59" s="198"/>
      <c r="G59" s="198"/>
      <c r="I59" s="137"/>
      <c r="J59" s="138"/>
      <c r="K59" s="139"/>
      <c r="L59" s="139"/>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row>
    <row r="60" spans="1:58" s="144" customFormat="1" x14ac:dyDescent="0.3">
      <c r="A60" s="253" t="e">
        <f>IF(AVERAGE(E65,E74,E83)=100%,AVERAGE(E65,E74,E83),"La suma del % de las etapas de la fase debe llegar a 100%")</f>
        <v>#DIV/0!</v>
      </c>
      <c r="B60" s="182" t="s">
        <v>365</v>
      </c>
      <c r="C60" s="182"/>
      <c r="D60" s="182"/>
      <c r="E60" s="255">
        <f>+E16</f>
        <v>0</v>
      </c>
      <c r="F60" s="262">
        <f>_xlfn.AGGREGATE(5,7,F61,F67,F76)</f>
        <v>45292</v>
      </c>
      <c r="G60" s="262">
        <f>_xlfn.AGGREGATE(4,7,G61,G67,G76)</f>
        <v>45292</v>
      </c>
      <c r="J60" s="138"/>
      <c r="K60" s="139"/>
      <c r="L60" s="139"/>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row>
    <row r="61" spans="1:58" s="144" customFormat="1" x14ac:dyDescent="0.3">
      <c r="A61" s="140"/>
      <c r="B61" s="202"/>
      <c r="C61" s="184" t="str">
        <f>+F16</f>
        <v>2.1.  ETAPA: FINANCIAMIENTO</v>
      </c>
      <c r="D61" s="184"/>
      <c r="E61" s="260">
        <f>+J16</f>
        <v>0</v>
      </c>
      <c r="F61" s="258">
        <f>_xlfn.AGGREGATE(5,7,F62,F63,F64)</f>
        <v>45292</v>
      </c>
      <c r="G61" s="258">
        <f>_xlfn.AGGREGATE(4,7,G62,G63,G64)</f>
        <v>45292</v>
      </c>
      <c r="I61" s="137"/>
      <c r="J61" s="138"/>
      <c r="K61" s="139"/>
      <c r="L61" s="139"/>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row>
    <row r="62" spans="1:58" s="144" customFormat="1" x14ac:dyDescent="0.3">
      <c r="A62" s="140"/>
      <c r="B62" s="202"/>
      <c r="C62" s="185"/>
      <c r="D62" s="203" t="s">
        <v>397</v>
      </c>
      <c r="E62" s="187" t="s">
        <v>450</v>
      </c>
      <c r="F62" s="188">
        <v>45292</v>
      </c>
      <c r="G62" s="188">
        <v>45292</v>
      </c>
      <c r="I62" s="137"/>
      <c r="J62" s="138"/>
      <c r="K62" s="139"/>
      <c r="L62" s="139"/>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row>
    <row r="63" spans="1:58" s="144" customFormat="1" x14ac:dyDescent="0.3">
      <c r="A63" s="140"/>
      <c r="B63" s="202"/>
      <c r="C63" s="185"/>
      <c r="D63" s="203" t="s">
        <v>395</v>
      </c>
      <c r="E63" s="187" t="s">
        <v>450</v>
      </c>
      <c r="F63" s="188">
        <v>45292</v>
      </c>
      <c r="G63" s="188">
        <v>45292</v>
      </c>
      <c r="I63" s="137"/>
      <c r="J63" s="138"/>
      <c r="K63" s="139"/>
      <c r="L63" s="139"/>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row>
    <row r="64" spans="1:58" s="144" customFormat="1" x14ac:dyDescent="0.3">
      <c r="A64" s="140"/>
      <c r="B64" s="202"/>
      <c r="C64" s="185"/>
      <c r="D64" s="204" t="s">
        <v>396</v>
      </c>
      <c r="E64" s="187" t="s">
        <v>450</v>
      </c>
      <c r="F64" s="188">
        <v>45292</v>
      </c>
      <c r="G64" s="188">
        <v>45292</v>
      </c>
      <c r="I64" s="137"/>
      <c r="J64" s="138"/>
      <c r="K64" s="139"/>
      <c r="L64" s="139"/>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row>
    <row r="65" spans="1:58" s="144" customFormat="1" ht="62.4" x14ac:dyDescent="0.3">
      <c r="A65" s="140"/>
      <c r="B65" s="202"/>
      <c r="C65" s="191"/>
      <c r="D65" s="192" t="s">
        <v>461</v>
      </c>
      <c r="E65" s="261" t="str">
        <f>IF(SUM(E62:E64)=100%,SUM(E62:E64),"La suma del % de las actividades de la etapa debe llegar a 100%")</f>
        <v>La suma del % de las actividades de la etapa debe llegar a 100%</v>
      </c>
      <c r="F65" s="193"/>
      <c r="G65" s="193"/>
      <c r="I65" s="137"/>
      <c r="J65" s="138"/>
      <c r="K65" s="139"/>
      <c r="L65" s="139"/>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row>
    <row r="66" spans="1:58" s="144" customFormat="1" x14ac:dyDescent="0.3">
      <c r="A66" s="140"/>
      <c r="B66" s="202"/>
      <c r="C66" s="194"/>
      <c r="D66" s="205"/>
      <c r="E66" s="197"/>
      <c r="F66" s="198"/>
      <c r="G66" s="198"/>
      <c r="I66" s="137"/>
      <c r="J66" s="138"/>
      <c r="K66" s="139"/>
      <c r="L66" s="139"/>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row>
    <row r="67" spans="1:58" s="144" customFormat="1" x14ac:dyDescent="0.3">
      <c r="A67" s="189" t="s">
        <v>376</v>
      </c>
      <c r="B67" s="202"/>
      <c r="C67" s="184" t="str">
        <f>+F17</f>
        <v>2.2. ETAPA: LICITACIÓN Y CONTRATACIÓN</v>
      </c>
      <c r="D67" s="184"/>
      <c r="E67" s="260">
        <f>+J17</f>
        <v>0</v>
      </c>
      <c r="F67" s="258">
        <f>_xlfn.AGGREGATE(5,7,F68,F69,F70,F71,F72,F73)</f>
        <v>45292</v>
      </c>
      <c r="G67" s="258">
        <f>_xlfn.AGGREGATE(4,7,G68,G69,G70,G71,G72,G73)</f>
        <v>45292</v>
      </c>
      <c r="I67" s="137"/>
      <c r="J67" s="138"/>
      <c r="K67" s="139"/>
      <c r="L67" s="139"/>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row>
    <row r="68" spans="1:58" s="144" customFormat="1" x14ac:dyDescent="0.3">
      <c r="A68" s="140"/>
      <c r="B68" s="202"/>
      <c r="C68" s="185"/>
      <c r="D68" s="203" t="s">
        <v>155</v>
      </c>
      <c r="E68" s="187" t="s">
        <v>450</v>
      </c>
      <c r="F68" s="188">
        <v>45292</v>
      </c>
      <c r="G68" s="188">
        <v>45292</v>
      </c>
      <c r="I68" s="137"/>
      <c r="J68" s="138"/>
      <c r="K68" s="139"/>
      <c r="L68" s="139"/>
      <c r="M68" s="140"/>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row>
    <row r="69" spans="1:58" s="144" customFormat="1" x14ac:dyDescent="0.3">
      <c r="A69" s="140"/>
      <c r="B69" s="202"/>
      <c r="C69" s="185"/>
      <c r="D69" s="203" t="s">
        <v>156</v>
      </c>
      <c r="E69" s="187" t="s">
        <v>450</v>
      </c>
      <c r="F69" s="188">
        <v>45292</v>
      </c>
      <c r="G69" s="188">
        <v>45292</v>
      </c>
      <c r="I69" s="137"/>
      <c r="J69" s="138"/>
      <c r="K69" s="139"/>
      <c r="L69" s="139"/>
      <c r="M69" s="140"/>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row>
    <row r="70" spans="1:58" s="144" customFormat="1" x14ac:dyDescent="0.3">
      <c r="A70" s="140"/>
      <c r="B70" s="202"/>
      <c r="C70" s="185"/>
      <c r="D70" s="203" t="s">
        <v>157</v>
      </c>
      <c r="E70" s="187" t="s">
        <v>450</v>
      </c>
      <c r="F70" s="188">
        <v>45292</v>
      </c>
      <c r="G70" s="188">
        <v>45292</v>
      </c>
      <c r="I70" s="137"/>
      <c r="J70" s="138"/>
      <c r="K70" s="139"/>
      <c r="L70" s="139"/>
      <c r="M70" s="140"/>
      <c r="N70" s="140"/>
      <c r="O70" s="140"/>
      <c r="P70" s="140"/>
      <c r="Q70" s="140"/>
      <c r="R70" s="140"/>
      <c r="S70" s="140"/>
      <c r="T70" s="140"/>
      <c r="U70" s="140"/>
      <c r="V70" s="140"/>
      <c r="W70" s="140"/>
      <c r="X70" s="140"/>
      <c r="Y70" s="140"/>
      <c r="Z70" s="14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row>
    <row r="71" spans="1:58" s="144" customFormat="1" x14ac:dyDescent="0.3">
      <c r="A71" s="140"/>
      <c r="B71" s="202"/>
      <c r="C71" s="185"/>
      <c r="D71" s="203" t="s">
        <v>380</v>
      </c>
      <c r="E71" s="187" t="s">
        <v>450</v>
      </c>
      <c r="F71" s="188">
        <v>45292</v>
      </c>
      <c r="G71" s="188">
        <v>45292</v>
      </c>
      <c r="I71" s="137"/>
      <c r="J71" s="138"/>
      <c r="K71" s="139"/>
      <c r="L71" s="139"/>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row>
    <row r="72" spans="1:58" s="144" customFormat="1" x14ac:dyDescent="0.3">
      <c r="A72" s="140"/>
      <c r="B72" s="202"/>
      <c r="C72" s="185"/>
      <c r="D72" s="203" t="s">
        <v>381</v>
      </c>
      <c r="E72" s="187" t="s">
        <v>450</v>
      </c>
      <c r="F72" s="188">
        <v>45292</v>
      </c>
      <c r="G72" s="188">
        <v>45292</v>
      </c>
      <c r="I72" s="137"/>
      <c r="J72" s="138"/>
      <c r="K72" s="139"/>
      <c r="L72" s="139"/>
      <c r="M72" s="140"/>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row>
    <row r="73" spans="1:58" s="144" customFormat="1" x14ac:dyDescent="0.3">
      <c r="A73" s="140"/>
      <c r="B73" s="202"/>
      <c r="C73" s="185"/>
      <c r="D73" s="203" t="s">
        <v>158</v>
      </c>
      <c r="E73" s="187" t="s">
        <v>450</v>
      </c>
      <c r="F73" s="188">
        <v>45292</v>
      </c>
      <c r="G73" s="188">
        <v>45292</v>
      </c>
      <c r="I73" s="137"/>
      <c r="J73" s="138"/>
      <c r="K73" s="139"/>
      <c r="L73" s="139"/>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row>
    <row r="74" spans="1:58" s="144" customFormat="1" ht="62.4" x14ac:dyDescent="0.3">
      <c r="A74" s="140"/>
      <c r="B74" s="202"/>
      <c r="C74" s="191"/>
      <c r="D74" s="192" t="s">
        <v>461</v>
      </c>
      <c r="E74" s="261" t="str">
        <f>IF(SUM(E68:E73)=100%,SUM(E68:E73),"La suma del % de las actividades de la etapa debe llegar a 100%")</f>
        <v>La suma del % de las actividades de la etapa debe llegar a 100%</v>
      </c>
      <c r="F74" s="193"/>
      <c r="G74" s="193"/>
      <c r="I74" s="137"/>
      <c r="J74" s="138"/>
      <c r="K74" s="139"/>
      <c r="L74" s="139"/>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row>
    <row r="75" spans="1:58" s="144" customFormat="1" x14ac:dyDescent="0.3">
      <c r="A75" s="140"/>
      <c r="B75" s="202"/>
      <c r="C75" s="194"/>
      <c r="D75" s="205"/>
      <c r="E75" s="197"/>
      <c r="F75" s="198"/>
      <c r="G75" s="198"/>
      <c r="I75" s="137"/>
      <c r="J75" s="138"/>
      <c r="K75" s="139"/>
      <c r="L75" s="139"/>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row>
    <row r="76" spans="1:58" s="144" customFormat="1" x14ac:dyDescent="0.3">
      <c r="A76" s="140"/>
      <c r="B76" s="202"/>
      <c r="C76" s="184" t="str">
        <f>+F18</f>
        <v>2.3. ETAPA: EJECUCIÓN</v>
      </c>
      <c r="D76" s="184"/>
      <c r="E76" s="260">
        <f>+J18</f>
        <v>0</v>
      </c>
      <c r="F76" s="258">
        <f>_xlfn.AGGREGATE(5,7,F77,F78,F79,F80,F81,F82)</f>
        <v>45292</v>
      </c>
      <c r="G76" s="258">
        <f>_xlfn.AGGREGATE(4,7,G77,G78,G79,G80,G81,G82)</f>
        <v>45292</v>
      </c>
      <c r="I76" s="137"/>
      <c r="J76" s="138"/>
      <c r="K76" s="139"/>
      <c r="L76" s="139"/>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row>
    <row r="77" spans="1:58" s="144" customFormat="1" x14ac:dyDescent="0.3">
      <c r="A77" s="140"/>
      <c r="B77" s="202"/>
      <c r="C77" s="185"/>
      <c r="D77" s="206" t="s">
        <v>378</v>
      </c>
      <c r="E77" s="187" t="s">
        <v>450</v>
      </c>
      <c r="F77" s="188">
        <v>45292</v>
      </c>
      <c r="G77" s="188">
        <v>45292</v>
      </c>
      <c r="I77" s="137"/>
      <c r="J77" s="138"/>
      <c r="K77" s="139"/>
      <c r="L77" s="139"/>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row>
    <row r="78" spans="1:58" s="144" customFormat="1" x14ac:dyDescent="0.3">
      <c r="A78" s="140"/>
      <c r="B78" s="202"/>
      <c r="C78" s="185"/>
      <c r="D78" s="190" t="s">
        <v>398</v>
      </c>
      <c r="E78" s="187" t="s">
        <v>450</v>
      </c>
      <c r="F78" s="188">
        <v>45292</v>
      </c>
      <c r="G78" s="188">
        <v>45292</v>
      </c>
      <c r="I78" s="137"/>
      <c r="J78" s="138"/>
      <c r="K78" s="139"/>
      <c r="L78" s="139"/>
      <c r="M78" s="140"/>
      <c r="N78" s="140"/>
      <c r="O78" s="140"/>
      <c r="P78" s="140"/>
      <c r="Q78" s="140"/>
      <c r="R78" s="140"/>
      <c r="S78" s="140"/>
      <c r="T78" s="140"/>
      <c r="U78" s="140"/>
      <c r="V78" s="140"/>
      <c r="W78" s="140"/>
      <c r="X78" s="140"/>
      <c r="Y78" s="140"/>
      <c r="Z78" s="140"/>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row>
    <row r="79" spans="1:58" s="144" customFormat="1" x14ac:dyDescent="0.3">
      <c r="A79" s="140"/>
      <c r="B79" s="202"/>
      <c r="C79" s="185"/>
      <c r="D79" s="190" t="s">
        <v>398</v>
      </c>
      <c r="E79" s="187" t="s">
        <v>450</v>
      </c>
      <c r="F79" s="188">
        <v>45292</v>
      </c>
      <c r="G79" s="188">
        <v>45292</v>
      </c>
      <c r="I79" s="137"/>
      <c r="J79" s="138"/>
      <c r="K79" s="139"/>
      <c r="L79" s="139"/>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row>
    <row r="80" spans="1:58" s="144" customFormat="1" x14ac:dyDescent="0.3">
      <c r="A80" s="140"/>
      <c r="B80" s="202"/>
      <c r="C80" s="185"/>
      <c r="D80" s="190" t="s">
        <v>398</v>
      </c>
      <c r="E80" s="187" t="s">
        <v>450</v>
      </c>
      <c r="F80" s="188">
        <v>45292</v>
      </c>
      <c r="G80" s="188">
        <v>45292</v>
      </c>
      <c r="I80" s="137"/>
      <c r="J80" s="138"/>
      <c r="K80" s="139"/>
      <c r="L80" s="139"/>
      <c r="M80" s="140"/>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row>
    <row r="81" spans="1:58" s="144" customFormat="1" x14ac:dyDescent="0.3">
      <c r="A81" s="140"/>
      <c r="B81" s="202"/>
      <c r="C81" s="185"/>
      <c r="D81" s="206" t="s">
        <v>400</v>
      </c>
      <c r="E81" s="187" t="s">
        <v>450</v>
      </c>
      <c r="F81" s="188">
        <v>45292</v>
      </c>
      <c r="G81" s="188">
        <v>45292</v>
      </c>
      <c r="I81" s="137"/>
      <c r="J81" s="138"/>
      <c r="K81" s="139"/>
      <c r="L81" s="139"/>
      <c r="M81" s="140"/>
      <c r="N81" s="140"/>
      <c r="O81" s="140"/>
      <c r="P81" s="140"/>
      <c r="Q81" s="140"/>
      <c r="R81" s="140"/>
      <c r="S81" s="140"/>
      <c r="T81" s="140"/>
      <c r="U81" s="140"/>
      <c r="V81" s="140"/>
      <c r="W81" s="140"/>
      <c r="X81" s="140"/>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row>
    <row r="82" spans="1:58" s="144" customFormat="1" x14ac:dyDescent="0.3">
      <c r="A82" s="140"/>
      <c r="B82" s="202"/>
      <c r="C82" s="185"/>
      <c r="D82" s="206" t="s">
        <v>403</v>
      </c>
      <c r="E82" s="187" t="s">
        <v>450</v>
      </c>
      <c r="F82" s="188">
        <v>45292</v>
      </c>
      <c r="G82" s="188">
        <v>45292</v>
      </c>
      <c r="I82" s="137"/>
      <c r="J82" s="138"/>
      <c r="K82" s="139"/>
      <c r="L82" s="139"/>
      <c r="M82" s="140"/>
      <c r="N82" s="140"/>
      <c r="O82" s="140"/>
      <c r="P82" s="140"/>
      <c r="Q82" s="140"/>
      <c r="R82" s="140"/>
      <c r="S82" s="140"/>
      <c r="T82" s="140"/>
      <c r="U82" s="140"/>
      <c r="V82" s="140"/>
      <c r="W82" s="140"/>
      <c r="X82" s="140"/>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row>
    <row r="83" spans="1:58" s="144" customFormat="1" ht="62.4" x14ac:dyDescent="0.3">
      <c r="A83" s="140"/>
      <c r="B83" s="202"/>
      <c r="C83" s="191"/>
      <c r="D83" s="192" t="s">
        <v>461</v>
      </c>
      <c r="E83" s="261" t="str">
        <f>IF(SUM(E77:E82)=100%,SUM(E77:E82),"La suma del % de las actividades de la etapa debe llegar a 100%")</f>
        <v>La suma del % de las actividades de la etapa debe llegar a 100%</v>
      </c>
      <c r="F83" s="193"/>
      <c r="G83" s="193"/>
      <c r="I83" s="137"/>
      <c r="J83" s="138"/>
      <c r="K83" s="139"/>
      <c r="L83" s="139"/>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row>
    <row r="84" spans="1:58" s="144" customFormat="1" x14ac:dyDescent="0.3">
      <c r="A84" s="140"/>
      <c r="B84" s="194"/>
      <c r="C84" s="194"/>
      <c r="D84" s="200"/>
      <c r="E84" s="197"/>
      <c r="F84" s="198"/>
      <c r="G84" s="198"/>
      <c r="I84" s="137"/>
      <c r="J84" s="138"/>
      <c r="K84" s="139"/>
      <c r="L84" s="139"/>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row>
    <row r="85" spans="1:58" s="144" customFormat="1" x14ac:dyDescent="0.3">
      <c r="A85" s="207" t="e">
        <f>IF(AVERAGE(E91)=100%,AVERAGE(E91),"La suma del % de las etapas de la fase debe llegar a 100%")</f>
        <v>#DIV/0!</v>
      </c>
      <c r="B85" s="182" t="s">
        <v>379</v>
      </c>
      <c r="C85" s="182"/>
      <c r="D85" s="182"/>
      <c r="E85" s="263">
        <f>+E21</f>
        <v>0</v>
      </c>
      <c r="F85" s="262">
        <f>_xlfn.AGGREGATE(5,7,F86)</f>
        <v>45292</v>
      </c>
      <c r="G85" s="262">
        <f>_xlfn.AGGREGATE(4,7,G86)</f>
        <v>45292</v>
      </c>
      <c r="I85" s="137"/>
      <c r="J85" s="138"/>
      <c r="K85" s="139"/>
      <c r="L85" s="139"/>
      <c r="M85" s="140"/>
      <c r="N85" s="140"/>
      <c r="O85" s="140"/>
      <c r="P85" s="140"/>
      <c r="Q85" s="140"/>
      <c r="R85" s="140"/>
      <c r="S85" s="140"/>
      <c r="T85" s="140"/>
      <c r="U85" s="140"/>
      <c r="V85" s="140"/>
      <c r="W85" s="140"/>
      <c r="X85" s="140"/>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row>
    <row r="86" spans="1:58" x14ac:dyDescent="0.3">
      <c r="B86" s="183"/>
      <c r="C86" s="184" t="s">
        <v>387</v>
      </c>
      <c r="D86" s="184"/>
      <c r="E86" s="260">
        <f>+J21</f>
        <v>0</v>
      </c>
      <c r="F86" s="258">
        <f>_xlfn.AGGREGATE(5,7,F87,F88,F89,F90)</f>
        <v>45292</v>
      </c>
      <c r="G86" s="258">
        <f>_xlfn.AGGREGATE(4,7,G87,G88,G89,G90)</f>
        <v>45292</v>
      </c>
    </row>
    <row r="87" spans="1:58" x14ac:dyDescent="0.3">
      <c r="B87" s="183"/>
      <c r="C87" s="208"/>
      <c r="D87" s="206" t="s">
        <v>404</v>
      </c>
      <c r="E87" s="187" t="s">
        <v>450</v>
      </c>
      <c r="F87" s="188">
        <v>45292</v>
      </c>
      <c r="G87" s="188">
        <v>45292</v>
      </c>
    </row>
    <row r="88" spans="1:58" x14ac:dyDescent="0.3">
      <c r="B88" s="183"/>
      <c r="C88" s="208"/>
      <c r="D88" s="206" t="s">
        <v>405</v>
      </c>
      <c r="E88" s="187" t="s">
        <v>450</v>
      </c>
      <c r="F88" s="188">
        <v>45292</v>
      </c>
      <c r="G88" s="188">
        <v>45292</v>
      </c>
    </row>
    <row r="89" spans="1:58" x14ac:dyDescent="0.3">
      <c r="B89" s="183"/>
      <c r="C89" s="208"/>
      <c r="D89" s="190" t="s">
        <v>377</v>
      </c>
      <c r="E89" s="187" t="s">
        <v>450</v>
      </c>
      <c r="F89" s="188">
        <v>45292</v>
      </c>
      <c r="G89" s="188">
        <v>45292</v>
      </c>
    </row>
    <row r="90" spans="1:58" x14ac:dyDescent="0.3">
      <c r="B90" s="183"/>
      <c r="C90" s="208"/>
      <c r="D90" s="190" t="s">
        <v>377</v>
      </c>
      <c r="E90" s="187" t="s">
        <v>450</v>
      </c>
      <c r="F90" s="188">
        <v>45292</v>
      </c>
      <c r="G90" s="188">
        <v>45292</v>
      </c>
    </row>
    <row r="91" spans="1:58" ht="62.4" x14ac:dyDescent="0.3">
      <c r="B91" s="209"/>
      <c r="C91" s="192"/>
      <c r="D91" s="192" t="s">
        <v>461</v>
      </c>
      <c r="E91" s="259" t="str">
        <f>IF(SUM(E87:E90)=100%,SUM(E87:E90),"La suma del % de las actividades de la etapa debe llegar a 100%")</f>
        <v>La suma del % de las actividades de la etapa debe llegar a 100%</v>
      </c>
      <c r="F91" s="193"/>
      <c r="G91" s="193"/>
    </row>
    <row r="92" spans="1:58" x14ac:dyDescent="0.3">
      <c r="B92" s="194"/>
      <c r="C92" s="194"/>
      <c r="D92" s="210"/>
      <c r="E92" s="211"/>
      <c r="F92" s="212"/>
      <c r="G92" s="212"/>
    </row>
    <row r="93" spans="1:58" x14ac:dyDescent="0.3">
      <c r="B93" s="194"/>
      <c r="C93" s="194"/>
      <c r="D93" s="210"/>
      <c r="E93" s="211"/>
      <c r="F93" s="212"/>
      <c r="G93" s="212"/>
    </row>
    <row r="94" spans="1:58" ht="21" x14ac:dyDescent="0.4">
      <c r="B94" s="213" t="s">
        <v>488</v>
      </c>
      <c r="C94" s="214"/>
      <c r="D94" s="215"/>
      <c r="E94" s="216"/>
      <c r="F94" s="216"/>
      <c r="G94" s="217"/>
      <c r="H94" s="217"/>
      <c r="I94" s="217"/>
      <c r="J94" s="215"/>
      <c r="K94" s="217"/>
      <c r="L94" s="217"/>
      <c r="M94" s="217"/>
    </row>
    <row r="95" spans="1:58" s="133" customFormat="1" ht="14.4" x14ac:dyDescent="0.3"/>
    <row r="96" spans="1:58" s="133" customFormat="1" ht="14.4" x14ac:dyDescent="0.3"/>
    <row r="97" spans="1:18" s="133" customFormat="1" ht="14.4" x14ac:dyDescent="0.3"/>
    <row r="98" spans="1:18" s="133" customFormat="1" ht="14.4" x14ac:dyDescent="0.3"/>
    <row r="99" spans="1:18" s="133" customFormat="1" ht="21" x14ac:dyDescent="0.3">
      <c r="C99" s="145" t="s">
        <v>510</v>
      </c>
    </row>
    <row r="100" spans="1:18" s="133" customFormat="1" ht="7.8" customHeight="1" x14ac:dyDescent="0.3">
      <c r="C100" s="140"/>
    </row>
    <row r="101" spans="1:18" s="133" customFormat="1" ht="19.8" customHeight="1" x14ac:dyDescent="0.35">
      <c r="C101" s="148" t="str">
        <f>+D5</f>
        <v>Proyecto: Código: xxxxxxxxxxxx. Nombre:   xxxxxxxxxxx</v>
      </c>
    </row>
    <row r="102" spans="1:18" s="133" customFormat="1" ht="16.8" customHeight="1" x14ac:dyDescent="0.3"/>
    <row r="103" spans="1:18" ht="21" x14ac:dyDescent="0.4">
      <c r="B103" s="152" t="s">
        <v>478</v>
      </c>
      <c r="C103" s="176" t="s">
        <v>486</v>
      </c>
      <c r="D103" s="218"/>
      <c r="E103" s="219"/>
      <c r="F103" s="219"/>
      <c r="G103" s="176"/>
      <c r="H103" s="176"/>
      <c r="I103" s="176"/>
      <c r="J103" s="220"/>
      <c r="K103" s="176"/>
      <c r="L103" s="176"/>
    </row>
    <row r="104" spans="1:18" ht="42.6" customHeight="1" x14ac:dyDescent="0.3">
      <c r="B104" s="143"/>
      <c r="C104" s="376" t="s">
        <v>479</v>
      </c>
      <c r="D104" s="377"/>
      <c r="E104" s="378" t="s">
        <v>481</v>
      </c>
      <c r="F104" s="378"/>
      <c r="G104" s="378"/>
      <c r="H104" s="378" t="s">
        <v>483</v>
      </c>
      <c r="I104" s="378"/>
      <c r="J104" s="378"/>
      <c r="K104" s="140"/>
      <c r="L104" s="140"/>
    </row>
    <row r="105" spans="1:18" ht="42.6" customHeight="1" x14ac:dyDescent="0.3">
      <c r="B105" s="143"/>
      <c r="C105" s="376" t="s">
        <v>480</v>
      </c>
      <c r="D105" s="377"/>
      <c r="E105" s="378" t="s">
        <v>482</v>
      </c>
      <c r="F105" s="378"/>
      <c r="G105" s="378"/>
      <c r="H105" s="379" t="s">
        <v>484</v>
      </c>
      <c r="I105" s="379"/>
      <c r="J105" s="379"/>
      <c r="K105" s="140"/>
      <c r="L105" s="140"/>
    </row>
    <row r="106" spans="1:18" x14ac:dyDescent="0.3">
      <c r="B106" s="140"/>
      <c r="C106" s="176" t="s">
        <v>485</v>
      </c>
      <c r="D106" s="221"/>
      <c r="E106" s="219"/>
      <c r="F106" s="219"/>
      <c r="G106" s="176"/>
      <c r="H106" s="176"/>
      <c r="I106" s="222"/>
      <c r="J106" s="220"/>
      <c r="K106" s="176"/>
      <c r="L106" s="176"/>
    </row>
    <row r="107" spans="1:18" x14ac:dyDescent="0.3">
      <c r="B107" s="140"/>
      <c r="C107" s="176" t="s">
        <v>487</v>
      </c>
      <c r="D107" s="221"/>
      <c r="E107" s="219"/>
      <c r="F107" s="219"/>
      <c r="G107" s="176"/>
      <c r="H107" s="176"/>
      <c r="I107" s="176"/>
      <c r="J107" s="220"/>
      <c r="K107" s="176"/>
      <c r="L107" s="176"/>
    </row>
    <row r="108" spans="1:18" ht="7.8" customHeight="1" x14ac:dyDescent="0.3">
      <c r="B108" s="140"/>
      <c r="C108" s="176"/>
      <c r="D108" s="221"/>
      <c r="E108" s="219"/>
      <c r="F108" s="219"/>
      <c r="G108" s="176"/>
      <c r="H108" s="176"/>
      <c r="I108" s="176"/>
      <c r="J108" s="220"/>
      <c r="K108" s="176"/>
      <c r="L108" s="176"/>
    </row>
    <row r="109" spans="1:18" ht="21" x14ac:dyDescent="0.4">
      <c r="B109" s="223"/>
      <c r="C109" s="133"/>
      <c r="D109" s="150"/>
      <c r="E109" s="380" t="s">
        <v>146</v>
      </c>
      <c r="F109" s="380"/>
      <c r="G109" s="380"/>
      <c r="H109" s="380"/>
      <c r="I109" s="380"/>
      <c r="J109" s="380"/>
      <c r="K109" s="170"/>
      <c r="L109" s="170"/>
      <c r="M109" s="170"/>
      <c r="N109" s="170"/>
      <c r="O109" s="170"/>
      <c r="P109" s="170"/>
      <c r="Q109" s="170"/>
      <c r="R109" s="170"/>
    </row>
    <row r="110" spans="1:18" x14ac:dyDescent="0.3">
      <c r="A110" s="224"/>
      <c r="B110" s="381" t="str">
        <f>+B37</f>
        <v>Fases, etapas y actividades</v>
      </c>
      <c r="C110" s="381"/>
      <c r="D110" s="381"/>
      <c r="E110" s="382" t="s">
        <v>407</v>
      </c>
      <c r="F110" s="382"/>
      <c r="G110" s="225" t="s">
        <v>406</v>
      </c>
      <c r="H110" s="225"/>
      <c r="I110" s="179" t="s">
        <v>149</v>
      </c>
      <c r="J110" s="179" t="s">
        <v>150</v>
      </c>
      <c r="K110" s="158"/>
      <c r="L110" s="140"/>
      <c r="R110" s="172"/>
    </row>
    <row r="111" spans="1:18" x14ac:dyDescent="0.3">
      <c r="A111" s="224"/>
      <c r="B111" s="182" t="str">
        <f>+B38</f>
        <v>1.     FASE DE PREINVERSIÓN</v>
      </c>
      <c r="C111" s="182"/>
      <c r="D111" s="182"/>
      <c r="E111" s="383" t="str">
        <f>IF('6.1. Cronograma No PIP'!$G111=0%,"Sin iniciar",IF('6.1. Cronograma No PIP'!$G111&lt;=25%,"Avance inicial",IF('6.1. Cronograma No PIP'!$G111&lt;=50%,"Avance intermedio",IF('6.1. Cronograma No PIP'!$G111&lt;=75%,"Avance superior",IF('6.1. Cronograma No PIP'!$G111&lt;=99%,"Casi terminada",IF('6.1. Cronograma No PIP'!$G111=100%,"Finalizada"))))))</f>
        <v>Sin iniciar</v>
      </c>
      <c r="F111" s="383"/>
      <c r="G111" s="264">
        <f>_xlfn.AGGREGATE(1,7,G112,G119,G123)</f>
        <v>0</v>
      </c>
      <c r="H111" s="265">
        <f>+G111*E11</f>
        <v>0</v>
      </c>
      <c r="I111" s="266">
        <f>+MIN(I112,I119,I123)</f>
        <v>45292</v>
      </c>
      <c r="J111" s="266">
        <f>MAX(J112,J119,J123)</f>
        <v>45292</v>
      </c>
      <c r="K111" s="140"/>
      <c r="L111" s="140"/>
    </row>
    <row r="112" spans="1:18" x14ac:dyDescent="0.3">
      <c r="A112" s="224"/>
      <c r="B112" s="183"/>
      <c r="C112" s="184" t="str">
        <f>+C39</f>
        <v>1.1. ETAPA: IDENTIFICACIÓN DE IDEA</v>
      </c>
      <c r="D112" s="184"/>
      <c r="E112" s="384" t="str">
        <f>IF('6.1. Cronograma No PIP'!$G112=0%,"Sin iniciar",IF('6.1. Cronograma No PIP'!$G112&lt;=25%,"Avance inicial",IF('6.1. Cronograma No PIP'!$G112&lt;=50%,"Avance intermedio",IF('6.1. Cronograma No PIP'!$G112&lt;=75%,"Avance superior",IF('6.1. Cronograma No PIP'!$G112&lt;=99%,"Casi terminada",IF('6.1. Cronograma No PIP'!$G112=100%,"Finalizada"))))))</f>
        <v>Sin iniciar</v>
      </c>
      <c r="F112" s="384"/>
      <c r="G112" s="267">
        <f>_xlfn.AGGREGATE(9,7,G113:G118)</f>
        <v>0</v>
      </c>
      <c r="H112" s="267">
        <f>+_xlfn.AGGREGATE(6,7,G112,E39)</f>
        <v>0</v>
      </c>
      <c r="I112" s="268">
        <f>+MIN(I113:I118)</f>
        <v>45292</v>
      </c>
      <c r="J112" s="268">
        <f>+MAX(J113:J118)</f>
        <v>45292</v>
      </c>
      <c r="K112" s="158"/>
      <c r="L112" s="140"/>
    </row>
    <row r="113" spans="1:12" x14ac:dyDescent="0.3">
      <c r="A113" s="224"/>
      <c r="B113" s="183"/>
      <c r="C113" s="185"/>
      <c r="D113" s="226" t="str">
        <f t="shared" ref="D113:D118" si="0">+D40</f>
        <v>Presentación de idea de proyecto</v>
      </c>
      <c r="E113" s="227" t="s">
        <v>450</v>
      </c>
      <c r="F113" s="269" t="str">
        <f>+IF('6.1. Cronograma No PIP'!$E113="Seleccionar","Pendiente",IF('6.1. Cronograma No PIP'!$E113="Sin iniciar (0%)",0%,IF('6.1. Cronograma No PIP'!$E113="Avance inicial (1-25%)",25%,IF('6.1. Cronograma No PIP'!$E113="Avance intermedio (26-50%)",50%,IF('6.1. Cronograma No PIP'!$E113="Avance superior (51-75%)",75%,IF('6.1. Cronograma No PIP'!$E113="Casi terminada (76-90%)",90%,IF('6.1. Cronograma No PIP'!$E113="Finalizada (100%)",100%,0)))))))</f>
        <v>Pendiente</v>
      </c>
      <c r="G113" s="270">
        <f>IF(E113="NA","NA",_xlfn.AGGREGATE(6,6,'6.1. Cronograma No PIP'!F113,'6.1. Cronograma No PIP'!E40))</f>
        <v>0</v>
      </c>
      <c r="H113" s="228"/>
      <c r="I113" s="230">
        <f t="shared" ref="I113:J118" si="1">+F40</f>
        <v>45292</v>
      </c>
      <c r="J113" s="230">
        <f t="shared" si="1"/>
        <v>45292</v>
      </c>
      <c r="K113" s="140"/>
      <c r="L113" s="140"/>
    </row>
    <row r="114" spans="1:12" x14ac:dyDescent="0.3">
      <c r="A114" s="224"/>
      <c r="B114" s="183"/>
      <c r="C114" s="185"/>
      <c r="D114" s="226" t="str">
        <f t="shared" si="0"/>
        <v>Identificación preliminar de tipo de proyecto</v>
      </c>
      <c r="E114" s="227" t="s">
        <v>450</v>
      </c>
      <c r="F114" s="271" t="str">
        <f>+IF('6.1. Cronograma No PIP'!$E114="Seleccionar","Pendiente",IF('6.1. Cronograma No PIP'!$E114="Sin iniciar (0%)",0%,IF('6.1. Cronograma No PIP'!$E114="Avance inicial (1-25%)",25%,IF('6.1. Cronograma No PIP'!$E114="Avance intermedio (26-50%)",50%,IF('6.1. Cronograma No PIP'!$E114="Avance superior (51-75%)",75%,IF('6.1. Cronograma No PIP'!$E114="Casi terminada (76-90%)",90%,IF('6.1. Cronograma No PIP'!$E114="Finalizada (100%)",100%,0)))))))</f>
        <v>Pendiente</v>
      </c>
      <c r="G114" s="270">
        <f>IF(E114="NA","NA",_xlfn.AGGREGATE(6,6,'6.1. Cronograma No PIP'!F114,'6.1. Cronograma No PIP'!E41))</f>
        <v>0</v>
      </c>
      <c r="H114" s="232"/>
      <c r="I114" s="188">
        <f t="shared" si="1"/>
        <v>45292</v>
      </c>
      <c r="J114" s="188">
        <f t="shared" si="1"/>
        <v>45292</v>
      </c>
      <c r="K114" s="158"/>
      <c r="L114" s="140"/>
    </row>
    <row r="115" spans="1:12" x14ac:dyDescent="0.3">
      <c r="A115" s="224"/>
      <c r="B115" s="183"/>
      <c r="C115" s="185"/>
      <c r="D115" s="226" t="str">
        <f t="shared" si="0"/>
        <v>Códificación de proyecto</v>
      </c>
      <c r="E115" s="227" t="s">
        <v>450</v>
      </c>
      <c r="F115" s="271" t="str">
        <f>+IF('6.1. Cronograma No PIP'!$E115="Seleccionar","Pendiente",IF('6.1. Cronograma No PIP'!$E115="Sin iniciar (0%)",0%,IF('6.1. Cronograma No PIP'!$E115="Avance inicial (1-25%)",25%,IF('6.1. Cronograma No PIP'!$E115="Avance intermedio (26-50%)",50%,IF('6.1. Cronograma No PIP'!$E115="Avance superior (51-75%)",75%,IF('6.1. Cronograma No PIP'!$E115="Casi terminada (76-90%)",90%,IF('6.1. Cronograma No PIP'!$E115="Finalizada (100%)",100%,0)))))))</f>
        <v>Pendiente</v>
      </c>
      <c r="G115" s="270">
        <f>IF(E115="NA","NA",_xlfn.AGGREGATE(6,6,'6.1. Cronograma No PIP'!F115,'6.1. Cronograma No PIP'!E42))</f>
        <v>0</v>
      </c>
      <c r="H115" s="232"/>
      <c r="I115" s="188">
        <f t="shared" si="1"/>
        <v>45292</v>
      </c>
      <c r="J115" s="188">
        <f t="shared" si="1"/>
        <v>45292</v>
      </c>
      <c r="K115" s="140"/>
      <c r="L115" s="140"/>
    </row>
    <row r="116" spans="1:12" x14ac:dyDescent="0.3">
      <c r="A116" s="224"/>
      <c r="B116" s="183"/>
      <c r="C116" s="185"/>
      <c r="D116" s="226" t="str">
        <f t="shared" si="0"/>
        <v>Aprobación CD/DG.</v>
      </c>
      <c r="E116" s="227" t="s">
        <v>450</v>
      </c>
      <c r="F116" s="271" t="str">
        <f>+IF('6.1. Cronograma No PIP'!$E116="Seleccionar","Pendiente",IF('6.1. Cronograma No PIP'!$E116="Sin iniciar (0%)",0%,IF('6.1. Cronograma No PIP'!$E116="Avance inicial (1-25%)",25%,IF('6.1. Cronograma No PIP'!$E116="Avance intermedio (26-50%)",50%,IF('6.1. Cronograma No PIP'!$E116="Avance superior (51-75%)",75%,IF('6.1. Cronograma No PIP'!$E116="Casi terminada (76-90%)",90%,IF('6.1. Cronograma No PIP'!$E116="Finalizada (100%)",100%,0)))))))</f>
        <v>Pendiente</v>
      </c>
      <c r="G116" s="270">
        <f>IF(E116="NA","NA",_xlfn.AGGREGATE(6,6,'6.1. Cronograma No PIP'!F116,'6.1. Cronograma No PIP'!E43))</f>
        <v>0</v>
      </c>
      <c r="H116" s="232"/>
      <c r="I116" s="188">
        <f t="shared" si="1"/>
        <v>45292</v>
      </c>
      <c r="J116" s="188">
        <f t="shared" si="1"/>
        <v>45292</v>
      </c>
      <c r="K116" s="140"/>
      <c r="L116" s="140"/>
    </row>
    <row r="117" spans="1:12" x14ac:dyDescent="0.3">
      <c r="A117" s="224"/>
      <c r="B117" s="183"/>
      <c r="C117" s="185"/>
      <c r="D117" s="233" t="str">
        <f t="shared" si="0"/>
        <v>-Campos extra para incluir otras actividades requeridas. Caso contrario, eliminar fila.</v>
      </c>
      <c r="E117" s="231" t="s">
        <v>459</v>
      </c>
      <c r="F117" s="271">
        <f>+IF('6.1. Cronograma No PIP'!$E117="Seleccionar","Pendiente",IF('6.1. Cronograma No PIP'!$E117="Sin iniciar (0%)",0%,IF('6.1. Cronograma No PIP'!$E117="Avance inicial (1-25%)",25%,IF('6.1. Cronograma No PIP'!$E117="Avance intermedio (26-50%)",50%,IF('6.1. Cronograma No PIP'!$E117="Avance superior (51-75%)",75%,IF('6.1. Cronograma No PIP'!$E117="Casi terminada (76-90%)",90%,IF('6.1. Cronograma No PIP'!$E117="Finalizada (100%)",100%,0)))))))</f>
        <v>0</v>
      </c>
      <c r="G117" s="270" t="str">
        <f>IF(E117="NA","NA",_xlfn.AGGREGATE(6,6,'6.1. Cronograma No PIP'!F117,'6.1. Cronograma No PIP'!E44))</f>
        <v>NA</v>
      </c>
      <c r="H117" s="232"/>
      <c r="I117" s="188">
        <f t="shared" si="1"/>
        <v>45292</v>
      </c>
      <c r="J117" s="188">
        <f t="shared" si="1"/>
        <v>45292</v>
      </c>
      <c r="K117" s="140"/>
      <c r="L117" s="140"/>
    </row>
    <row r="118" spans="1:12" x14ac:dyDescent="0.3">
      <c r="A118" s="224"/>
      <c r="B118" s="183"/>
      <c r="C118" s="185"/>
      <c r="D118" s="233" t="str">
        <f t="shared" si="0"/>
        <v>-Campos extra para incluir otras actividades requeridas. Caso contrario, eliminar fila.</v>
      </c>
      <c r="E118" s="231" t="s">
        <v>459</v>
      </c>
      <c r="F118" s="271">
        <f>+IF('6.1. Cronograma No PIP'!$E118="Seleccionar","Pendiente",IF('6.1. Cronograma No PIP'!$E118="Sin iniciar (0%)",0%,IF('6.1. Cronograma No PIP'!$E118="Avance inicial (1-25%)",25%,IF('6.1. Cronograma No PIP'!$E118="Avance intermedio (26-50%)",50%,IF('6.1. Cronograma No PIP'!$E118="Avance superior (51-75%)",75%,IF('6.1. Cronograma No PIP'!$E118="Casi terminada (76-90%)",90%,IF('6.1. Cronograma No PIP'!$E118="Finalizada (100%)",100%,0)))))))</f>
        <v>0</v>
      </c>
      <c r="G118" s="270" t="str">
        <f>IF(E118="NA","NA",_xlfn.AGGREGATE(6,6,'6.1. Cronograma No PIP'!F118,'6.1. Cronograma No PIP'!E45))</f>
        <v>NA</v>
      </c>
      <c r="H118" s="232"/>
      <c r="I118" s="188">
        <f t="shared" si="1"/>
        <v>45292</v>
      </c>
      <c r="J118" s="188">
        <f t="shared" si="1"/>
        <v>45292</v>
      </c>
      <c r="K118" s="140"/>
      <c r="L118" s="140"/>
    </row>
    <row r="119" spans="1:12" x14ac:dyDescent="0.3">
      <c r="A119" s="224"/>
      <c r="B119" s="183"/>
      <c r="C119" s="184" t="str">
        <f>+C48</f>
        <v>1.2. ETAPA: FORMULACIÓN Y EVALUACIÓN</v>
      </c>
      <c r="D119" s="184"/>
      <c r="E119" s="373" t="str">
        <f>IF('6.1. Cronograma No PIP'!$G119=0%,"Sin iniciar",IF('6.1. Cronograma No PIP'!$G119&lt;=25%,"Avance inicial",IF('6.1. Cronograma No PIP'!$G119&lt;=50%,"Avance intermedio",IF('6.1. Cronograma No PIP'!$G119&lt;=75%,"Avance superior",IF('6.1. Cronograma No PIP'!$G119&lt;=99%,"Casi terminada",IF('6.1. Cronograma No PIP'!$G119=100%,"Finalizada"))))))</f>
        <v>Sin iniciar</v>
      </c>
      <c r="F119" s="373"/>
      <c r="G119" s="272">
        <f>_xlfn.AGGREGATE(9,7,G120:G122)</f>
        <v>0</v>
      </c>
      <c r="H119" s="272">
        <f>+_xlfn.AGGREGATE(6,7,G119,E48)</f>
        <v>0</v>
      </c>
      <c r="I119" s="258">
        <f>+MIN(I120:I122)</f>
        <v>45292</v>
      </c>
      <c r="J119" s="258">
        <f>+MAX(J120:J122)</f>
        <v>45292</v>
      </c>
      <c r="K119" s="140"/>
      <c r="L119" s="140"/>
    </row>
    <row r="120" spans="1:12" x14ac:dyDescent="0.3">
      <c r="A120" s="224"/>
      <c r="B120" s="183"/>
      <c r="C120" s="185"/>
      <c r="D120" s="226" t="str">
        <f>+D49</f>
        <v>Elaboración de MIP.</v>
      </c>
      <c r="E120" s="227" t="s">
        <v>450</v>
      </c>
      <c r="F120" s="271" t="str">
        <f>+IF('6.1. Cronograma No PIP'!$E120="Seleccionar","Pendiente",IF('6.1. Cronograma No PIP'!$E120="Sin iniciar (0%)",0%,IF('6.1. Cronograma No PIP'!$E120="Avance inicial (1-25%)",25%,IF('6.1. Cronograma No PIP'!$E120="Avance intermedio (26-50%)",50%,IF('6.1. Cronograma No PIP'!$E120="Avance superior (51-75%)",75%,IF('6.1. Cronograma No PIP'!$E120="Casi terminada (76-90%)",90%,IF('6.1. Cronograma No PIP'!$E120="Finalizada (100%)",100%,0)))))))</f>
        <v>Pendiente</v>
      </c>
      <c r="G120" s="270">
        <f>IF(E120="NA","NA",_xlfn.AGGREGATE(6,6,'6.1. Cronograma No PIP'!F120,'6.1. Cronograma No PIP'!E49))</f>
        <v>0</v>
      </c>
      <c r="H120" s="232"/>
      <c r="I120" s="188">
        <f t="shared" ref="I120:J122" si="2">+F49</f>
        <v>45292</v>
      </c>
      <c r="J120" s="188">
        <f t="shared" si="2"/>
        <v>45292</v>
      </c>
      <c r="K120" s="140"/>
      <c r="L120" s="234"/>
    </row>
    <row r="121" spans="1:12" x14ac:dyDescent="0.3">
      <c r="A121" s="224"/>
      <c r="B121" s="183"/>
      <c r="C121" s="185"/>
      <c r="D121" s="226" t="str">
        <f>+D50</f>
        <v>Revisión de MIP.</v>
      </c>
      <c r="E121" s="227" t="s">
        <v>450</v>
      </c>
      <c r="F121" s="271" t="str">
        <f>+IF('6.1. Cronograma No PIP'!$E121="Seleccionar","Pendiente",IF('6.1. Cronograma No PIP'!$E121="Sin iniciar (0%)",0%,IF('6.1. Cronograma No PIP'!$E121="Avance inicial (1-25%)",25%,IF('6.1. Cronograma No PIP'!$E121="Avance intermedio (26-50%)",50%,IF('6.1. Cronograma No PIP'!$E121="Avance superior (51-75%)",75%,IF('6.1. Cronograma No PIP'!$E121="Casi terminada (76-90%)",90%,IF('6.1. Cronograma No PIP'!$E121="Finalizada (100%)",100%,0)))))))</f>
        <v>Pendiente</v>
      </c>
      <c r="G121" s="270">
        <f>IF(E121="NA","NA",_xlfn.AGGREGATE(6,6,'6.1. Cronograma No PIP'!F121,'6.1. Cronograma No PIP'!E50))</f>
        <v>0</v>
      </c>
      <c r="H121" s="232"/>
      <c r="I121" s="188">
        <f t="shared" si="2"/>
        <v>45292</v>
      </c>
      <c r="J121" s="188">
        <f t="shared" si="2"/>
        <v>45292</v>
      </c>
      <c r="K121" s="140"/>
      <c r="L121" s="234"/>
    </row>
    <row r="122" spans="1:12" x14ac:dyDescent="0.3">
      <c r="A122" s="224"/>
      <c r="B122" s="183"/>
      <c r="C122" s="185"/>
      <c r="D122" s="226" t="str">
        <f>+D51</f>
        <v>Verificación metodológica.</v>
      </c>
      <c r="E122" s="227" t="s">
        <v>450</v>
      </c>
      <c r="F122" s="271" t="str">
        <f>+IF('6.1. Cronograma No PIP'!$E122="Seleccionar","Pendiente",IF('6.1. Cronograma No PIP'!$E122="Sin iniciar (0%)",0%,IF('6.1. Cronograma No PIP'!$E122="Avance inicial (1-25%)",25%,IF('6.1. Cronograma No PIP'!$E122="Avance intermedio (26-50%)",50%,IF('6.1. Cronograma No PIP'!$E122="Avance superior (51-75%)",75%,IF('6.1. Cronograma No PIP'!$E122="Casi terminada (76-90%)",90%,IF('6.1. Cronograma No PIP'!$E122="Finalizada (100%)",100%,0)))))))</f>
        <v>Pendiente</v>
      </c>
      <c r="G122" s="270">
        <f>IF(E122="NA","NA",_xlfn.AGGREGATE(6,6,'6.1. Cronograma No PIP'!F122,'6.1. Cronograma No PIP'!E51))</f>
        <v>0</v>
      </c>
      <c r="H122" s="232"/>
      <c r="I122" s="188">
        <f t="shared" si="2"/>
        <v>45292</v>
      </c>
      <c r="J122" s="188">
        <f t="shared" si="2"/>
        <v>45292</v>
      </c>
      <c r="K122" s="140"/>
      <c r="L122" s="234"/>
    </row>
    <row r="123" spans="1:12" x14ac:dyDescent="0.3">
      <c r="A123" s="224"/>
      <c r="B123" s="183"/>
      <c r="C123" s="184" t="str">
        <f>+C54</f>
        <v>1.3. Y 1.4. ETAPAS: SELECCIÓN Y PRIORIZACIÓN / APROBACIÓN</v>
      </c>
      <c r="D123" s="184"/>
      <c r="E123" s="373" t="str">
        <f>IF('6.1. Cronograma No PIP'!$G123=0%,"Sin iniciar",IF('6.1. Cronograma No PIP'!$G123&lt;=25%,"Avance inicial",IF('6.1. Cronograma No PIP'!$G123&lt;=50%,"Avance intermedio",IF('6.1. Cronograma No PIP'!$G123&lt;=75%,"Avance superior",IF('6.1. Cronograma No PIP'!$G123&lt;=99%,"Casi terminada",IF('6.1. Cronograma No PIP'!$G123=100%,"Finalizada"))))))</f>
        <v>Sin iniciar</v>
      </c>
      <c r="F123" s="373"/>
      <c r="G123" s="272">
        <f>_xlfn.AGGREGATE(9,7,G124:G125)</f>
        <v>0</v>
      </c>
      <c r="H123" s="272">
        <f>+_xlfn.AGGREGATE(6,7,G123,E54)</f>
        <v>0</v>
      </c>
      <c r="I123" s="258">
        <f>+MIN(I124:I125)</f>
        <v>45292</v>
      </c>
      <c r="J123" s="258">
        <f>+MAX(J124:J125)</f>
        <v>45292</v>
      </c>
      <c r="K123" s="140"/>
      <c r="L123" s="234"/>
    </row>
    <row r="124" spans="1:12" x14ac:dyDescent="0.3">
      <c r="A124" s="224"/>
      <c r="B124" s="183"/>
      <c r="C124" s="199"/>
      <c r="D124" s="226" t="str">
        <f>+D55</f>
        <v>Aprobación DG del ICD.</v>
      </c>
      <c r="E124" s="227" t="s">
        <v>450</v>
      </c>
      <c r="F124" s="271" t="str">
        <f>+IF('6.1. Cronograma No PIP'!$E124="Seleccionar","Pendiente",IF('6.1. Cronograma No PIP'!$E124="Sin iniciar (0%)",0%,IF('6.1. Cronograma No PIP'!$E124="Avance inicial (1-25%)",25%,IF('6.1. Cronograma No PIP'!$E124="Avance intermedio (26-50%)",50%,IF('6.1. Cronograma No PIP'!$E124="Avance superior (51-75%)",75%,IF('6.1. Cronograma No PIP'!$E124="Casi terminada (76-90%)",90%,IF('6.1. Cronograma No PIP'!$E124="Finalizada (100%)",100%,0)))))))</f>
        <v>Pendiente</v>
      </c>
      <c r="G124" s="270">
        <f>IF(E124="NA","NA",_xlfn.AGGREGATE(6,6,'6.1. Cronograma No PIP'!F124,'6.1. Cronograma No PIP'!E55))</f>
        <v>0</v>
      </c>
      <c r="H124" s="232"/>
      <c r="I124" s="188">
        <f t="shared" ref="I124:J126" si="3">+F55</f>
        <v>45292</v>
      </c>
      <c r="J124" s="188">
        <f t="shared" si="3"/>
        <v>45292</v>
      </c>
      <c r="K124" s="140"/>
      <c r="L124" s="234"/>
    </row>
    <row r="125" spans="1:12" x14ac:dyDescent="0.3">
      <c r="A125" s="224"/>
      <c r="B125" s="183"/>
      <c r="C125" s="199"/>
      <c r="D125" s="226" t="str">
        <f>+D56</f>
        <v>Inclusión en POPI.</v>
      </c>
      <c r="E125" s="227" t="s">
        <v>450</v>
      </c>
      <c r="F125" s="271" t="str">
        <f>+IF('6.1. Cronograma No PIP'!$E125="Seleccionar","Pendiente",IF('6.1. Cronograma No PIP'!$E125="Sin iniciar (0%)",0%,IF('6.1. Cronograma No PIP'!$E125="Avance inicial (1-25%)",25%,IF('6.1. Cronograma No PIP'!$E125="Avance intermedio (26-50%)",50%,IF('6.1. Cronograma No PIP'!$E125="Avance superior (51-75%)",75%,IF('6.1. Cronograma No PIP'!$E125="Casi terminada (76-90%)",90%,IF('6.1. Cronograma No PIP'!$E125="Finalizada (100%)",100%,0)))))))</f>
        <v>Pendiente</v>
      </c>
      <c r="G125" s="270">
        <f>IF(E125="NA","NA",_xlfn.AGGREGATE(6,6,'6.1. Cronograma No PIP'!F125,'6.1. Cronograma No PIP'!E56))</f>
        <v>0</v>
      </c>
      <c r="H125" s="232"/>
      <c r="I125" s="188">
        <f t="shared" si="3"/>
        <v>45292</v>
      </c>
      <c r="J125" s="188">
        <f t="shared" si="3"/>
        <v>45292</v>
      </c>
      <c r="K125" s="140"/>
      <c r="L125" s="234"/>
    </row>
    <row r="126" spans="1:12" x14ac:dyDescent="0.3">
      <c r="A126" s="224"/>
      <c r="B126" s="183"/>
      <c r="C126" s="199"/>
      <c r="D126" s="233" t="str">
        <f>+D57</f>
        <v>-Campos extra para incluir otras actividades requeridas. Caso contrario, eliminar fila.</v>
      </c>
      <c r="E126" s="227" t="s">
        <v>450</v>
      </c>
      <c r="F126" s="271" t="str">
        <f>+IF('6.1. Cronograma No PIP'!$E126="Seleccionar","Pendiente",IF('6.1. Cronograma No PIP'!$E126="Sin iniciar (0%)",0%,IF('6.1. Cronograma No PIP'!$E126="Avance inicial (1-25%)",25%,IF('6.1. Cronograma No PIP'!$E126="Avance intermedio (26-50%)",50%,IF('6.1. Cronograma No PIP'!$E126="Avance superior (51-75%)",75%,IF('6.1. Cronograma No PIP'!$E126="Casi terminada (76-90%)",90%,IF('6.1. Cronograma No PIP'!$E126="Finalizada (100%)",100%,0)))))))</f>
        <v>Pendiente</v>
      </c>
      <c r="G126" s="270">
        <f>IF(E126="NA","NA",_xlfn.AGGREGATE(6,6,'6.1. Cronograma No PIP'!F126,'6.1. Cronograma No PIP'!E58))</f>
        <v>0</v>
      </c>
      <c r="H126" s="232"/>
      <c r="I126" s="188">
        <f t="shared" si="3"/>
        <v>45292</v>
      </c>
      <c r="J126" s="188">
        <f t="shared" si="3"/>
        <v>45292</v>
      </c>
      <c r="K126" s="140"/>
      <c r="L126" s="234"/>
    </row>
    <row r="127" spans="1:12" x14ac:dyDescent="0.3">
      <c r="A127" s="224"/>
      <c r="B127" s="182" t="str">
        <f>+B60</f>
        <v>2.      FASE DE INVERSIÓN</v>
      </c>
      <c r="C127" s="182"/>
      <c r="D127" s="182"/>
      <c r="E127" s="374" t="str">
        <f>IF('6.1. Cronograma No PIP'!$G127=0%,"Sin iniciar",IF('6.1. Cronograma No PIP'!$G127&lt;=25%,"Avance inicial",IF('6.1. Cronograma No PIP'!$G127&lt;=50%,"Avance intermedio",IF('6.1. Cronograma No PIP'!$G127&lt;=75%,"Avance superior",IF('6.1. Cronograma No PIP'!$G127&lt;=99%,"Casi terminada",IF('6.1. Cronograma No PIP'!$G127=100%,"Finalizada"))))))</f>
        <v>Sin iniciar</v>
      </c>
      <c r="F127" s="375"/>
      <c r="G127" s="265">
        <f>_xlfn.AGGREGATE(1,7,G128,G132,G139)</f>
        <v>0</v>
      </c>
      <c r="H127" s="265">
        <f>+G127*E16</f>
        <v>0</v>
      </c>
      <c r="I127" s="292">
        <f>+MIN(I128,I132,I139)</f>
        <v>45292</v>
      </c>
      <c r="J127" s="292">
        <f>+MAX(J128,J132,J139)</f>
        <v>45292</v>
      </c>
      <c r="K127" s="140"/>
      <c r="L127" s="234"/>
    </row>
    <row r="128" spans="1:12" x14ac:dyDescent="0.3">
      <c r="A128" s="224"/>
      <c r="B128" s="202"/>
      <c r="C128" s="184" t="str">
        <f>+C61</f>
        <v>2.1.  ETAPA: FINANCIAMIENTO</v>
      </c>
      <c r="D128" s="184"/>
      <c r="E128" s="371" t="str">
        <f>IF('6.1. Cronograma No PIP'!$G128=0%,"Sin iniciar",IF('6.1. Cronograma No PIP'!$G128&lt;=25%,"Avance inicial",IF('6.1. Cronograma No PIP'!$G128&lt;=50%,"Avance intermedio",IF('6.1. Cronograma No PIP'!$G128&lt;=75%,"Avance superior",IF('6.1. Cronograma No PIP'!$G128&lt;=99%,"Casi terminada",IF('6.1. Cronograma No PIP'!$G128=100%,"Finalizada"))))))</f>
        <v>Sin iniciar</v>
      </c>
      <c r="F128" s="371"/>
      <c r="G128" s="272">
        <f>_xlfn.AGGREGATE(9,7,G129:G131)</f>
        <v>0</v>
      </c>
      <c r="H128" s="272">
        <f>+_xlfn.AGGREGATE(6,7,G128,E61)</f>
        <v>0</v>
      </c>
      <c r="I128" s="258">
        <f>+MIN(I129:I131)</f>
        <v>45292</v>
      </c>
      <c r="J128" s="258">
        <f>+MAX(J129:J131)</f>
        <v>45292</v>
      </c>
      <c r="K128" s="140"/>
      <c r="L128" s="234"/>
    </row>
    <row r="129" spans="1:12" x14ac:dyDescent="0.3">
      <c r="A129" s="224"/>
      <c r="B129" s="202"/>
      <c r="C129" s="185"/>
      <c r="D129" s="235" t="str">
        <f>+D62</f>
        <v>Validación de disponibilidad de fondos presupuestarios.</v>
      </c>
      <c r="E129" s="227" t="s">
        <v>450</v>
      </c>
      <c r="F129" s="271" t="str">
        <f>+IF('6.1. Cronograma No PIP'!$E129="Seleccionar","Pendiente",IF('6.1. Cronograma No PIP'!$E129="Sin iniciar (0%)",0%,IF('6.1. Cronograma No PIP'!$E129="Avance inicial (1-25%)",25%,IF('6.1. Cronograma No PIP'!$E129="Avance intermedio (26-50%)",50%,IF('6.1. Cronograma No PIP'!$E129="Avance superior (51-75%)",75%,IF('6.1. Cronograma No PIP'!$E129="Casi terminada (76-90%)",90%,IF('6.1. Cronograma No PIP'!$E129="Finalizada (100%)",100%,0)))))))</f>
        <v>Pendiente</v>
      </c>
      <c r="G129" s="270">
        <f>IF(E129="NA","NA",_xlfn.AGGREGATE(6,6,'6.1. Cronograma No PIP'!F129,'6.1. Cronograma No PIP'!E62))</f>
        <v>0</v>
      </c>
      <c r="H129" s="232"/>
      <c r="I129" s="188">
        <f t="shared" ref="I129:J131" si="4">+F62</f>
        <v>45292</v>
      </c>
      <c r="J129" s="188">
        <f t="shared" si="4"/>
        <v>45292</v>
      </c>
      <c r="K129" s="140"/>
      <c r="L129" s="234"/>
    </row>
    <row r="130" spans="1:12" x14ac:dyDescent="0.3">
      <c r="A130" s="224"/>
      <c r="B130" s="202"/>
      <c r="C130" s="185"/>
      <c r="D130" s="235" t="str">
        <f>+D63</f>
        <v>Solicitud de reserva de los recursos.</v>
      </c>
      <c r="E130" s="227" t="s">
        <v>450</v>
      </c>
      <c r="F130" s="271" t="str">
        <f>+IF('6.1. Cronograma No PIP'!$E130="Seleccionar","Pendiente",IF('6.1. Cronograma No PIP'!$E130="Sin iniciar (0%)",0%,IF('6.1. Cronograma No PIP'!$E130="Avance inicial (1-25%)",25%,IF('6.1. Cronograma No PIP'!$E130="Avance intermedio (26-50%)",50%,IF('6.1. Cronograma No PIP'!$E130="Avance superior (51-75%)",75%,IF('6.1. Cronograma No PIP'!$E130="Casi terminada (76-90%)",90%,IF('6.1. Cronograma No PIP'!$E130="Finalizada (100%)",100%,0)))))))</f>
        <v>Pendiente</v>
      </c>
      <c r="G130" s="270">
        <f>IF(E130="NA","NA",_xlfn.AGGREGATE(6,6,'6.1. Cronograma No PIP'!F130,'6.1. Cronograma No PIP'!E63))</f>
        <v>0</v>
      </c>
      <c r="H130" s="232"/>
      <c r="I130" s="188">
        <f t="shared" si="4"/>
        <v>45292</v>
      </c>
      <c r="J130" s="188">
        <f t="shared" si="4"/>
        <v>45292</v>
      </c>
      <c r="K130" s="140"/>
      <c r="L130" s="234"/>
    </row>
    <row r="131" spans="1:12" x14ac:dyDescent="0.3">
      <c r="A131" s="224"/>
      <c r="B131" s="202"/>
      <c r="C131" s="185"/>
      <c r="D131" s="235" t="str">
        <f>+D64</f>
        <v>Inclusión de recursos dentro del presupuesto ordinario o extraordinario (para años entrantes, en caso de que aplique).</v>
      </c>
      <c r="E131" s="227" t="s">
        <v>450</v>
      </c>
      <c r="F131" s="271" t="str">
        <f>+IF('6.1. Cronograma No PIP'!$E131="Seleccionar","Pendiente",IF('6.1. Cronograma No PIP'!$E131="Sin iniciar (0%)",0%,IF('6.1. Cronograma No PIP'!$E131="Avance inicial (1-25%)",25%,IF('6.1. Cronograma No PIP'!$E131="Avance intermedio (26-50%)",50%,IF('6.1. Cronograma No PIP'!$E131="Avance superior (51-75%)",75%,IF('6.1. Cronograma No PIP'!$E131="Casi terminada (76-90%)",90%,IF('6.1. Cronograma No PIP'!$E131="Finalizada (100%)",100%,0)))))))</f>
        <v>Pendiente</v>
      </c>
      <c r="G131" s="270">
        <f>IF(E131="NA","NA",_xlfn.AGGREGATE(6,6,'6.1. Cronograma No PIP'!F131,'6.1. Cronograma No PIP'!E64))</f>
        <v>0</v>
      </c>
      <c r="H131" s="232"/>
      <c r="I131" s="188">
        <f t="shared" si="4"/>
        <v>45292</v>
      </c>
      <c r="J131" s="188">
        <f t="shared" si="4"/>
        <v>45292</v>
      </c>
      <c r="K131" s="140"/>
      <c r="L131" s="234"/>
    </row>
    <row r="132" spans="1:12" x14ac:dyDescent="0.3">
      <c r="A132" s="224"/>
      <c r="B132" s="202"/>
      <c r="C132" s="184" t="str">
        <f>+C67</f>
        <v>2.2. ETAPA: LICITACIÓN Y CONTRATACIÓN</v>
      </c>
      <c r="D132" s="184"/>
      <c r="E132" s="371" t="str">
        <f>IF('6.1. Cronograma No PIP'!$G132=0%,"Sin iniciar",IF('6.1. Cronograma No PIP'!$G132&lt;=25%,"Avance inicial",IF('6.1. Cronograma No PIP'!$G132&lt;=50%,"Avance intermedio",IF('6.1. Cronograma No PIP'!$G132&lt;=75%,"Avance superior",IF('6.1. Cronograma No PIP'!$G132&lt;=99%,"Casi terminada",IF('6.1. Cronograma No PIP'!$G132=100%,"Finalizada"))))))</f>
        <v>Sin iniciar</v>
      </c>
      <c r="F132" s="371"/>
      <c r="G132" s="272">
        <f>_xlfn.AGGREGATE(9,7,G133:G138)</f>
        <v>0</v>
      </c>
      <c r="H132" s="272">
        <f>+_xlfn.AGGREGATE(6,7,G132,E67)</f>
        <v>0</v>
      </c>
      <c r="I132" s="258">
        <f>+MIN(I133:I138)</f>
        <v>45292</v>
      </c>
      <c r="J132" s="258">
        <f>+MAX(J133:J138)</f>
        <v>45292</v>
      </c>
      <c r="K132" s="140"/>
      <c r="L132" s="234"/>
    </row>
    <row r="133" spans="1:12" x14ac:dyDescent="0.3">
      <c r="A133" s="224"/>
      <c r="B133" s="202"/>
      <c r="C133" s="185"/>
      <c r="D133" s="235" t="str">
        <f t="shared" ref="D133:D138" si="5">+D68</f>
        <v>Ingreso de la solicitud en SICOP.</v>
      </c>
      <c r="E133" s="227" t="s">
        <v>450</v>
      </c>
      <c r="F133" s="271" t="str">
        <f>+IF('6.1. Cronograma No PIP'!$E133="Seleccionar","Pendiente",IF('6.1. Cronograma No PIP'!$E133="Sin iniciar (0%)",0%,IF('6.1. Cronograma No PIP'!$E133="Avance inicial (1-25%)",25%,IF('6.1. Cronograma No PIP'!$E133="Avance intermedio (26-50%)",50%,IF('6.1. Cronograma No PIP'!$E133="Avance superior (51-75%)",75%,IF('6.1. Cronograma No PIP'!$E133="Casi terminada (76-90%)",90%,IF('6.1. Cronograma No PIP'!$E133="Finalizada (100%)",100%,0)))))))</f>
        <v>Pendiente</v>
      </c>
      <c r="G133" s="270">
        <f>IF(E133="NA","NA",_xlfn.AGGREGATE(6,6,'6.1. Cronograma No PIP'!F133,'6.1. Cronograma No PIP'!E68))</f>
        <v>0</v>
      </c>
      <c r="H133" s="232"/>
      <c r="I133" s="188">
        <f t="shared" ref="I133:J138" si="6">+F68</f>
        <v>45292</v>
      </c>
      <c r="J133" s="188">
        <f t="shared" si="6"/>
        <v>45292</v>
      </c>
      <c r="K133" s="140"/>
      <c r="L133" s="234"/>
    </row>
    <row r="134" spans="1:12" x14ac:dyDescent="0.3">
      <c r="A134" s="224"/>
      <c r="B134" s="202"/>
      <c r="C134" s="185"/>
      <c r="D134" s="235" t="str">
        <f t="shared" si="5"/>
        <v>Apertura de ofertas.</v>
      </c>
      <c r="E134" s="227" t="s">
        <v>450</v>
      </c>
      <c r="F134" s="271" t="str">
        <f>+IF('6.1. Cronograma No PIP'!$E134="Seleccionar","Pendiente",IF('6.1. Cronograma No PIP'!$E134="Sin iniciar (0%)",0%,IF('6.1. Cronograma No PIP'!$E134="Avance inicial (1-25%)",25%,IF('6.1. Cronograma No PIP'!$E134="Avance intermedio (26-50%)",50%,IF('6.1. Cronograma No PIP'!$E134="Avance superior (51-75%)",75%,IF('6.1. Cronograma No PIP'!$E134="Casi terminada (76-90%)",90%,IF('6.1. Cronograma No PIP'!$E134="Finalizada (100%)",100%,0)))))))</f>
        <v>Pendiente</v>
      </c>
      <c r="G134" s="270">
        <f>IF(E134="NA","NA",_xlfn.AGGREGATE(6,6,'6.1. Cronograma No PIP'!F134,'6.1. Cronograma No PIP'!E69))</f>
        <v>0</v>
      </c>
      <c r="H134" s="232"/>
      <c r="I134" s="188">
        <f t="shared" si="6"/>
        <v>45292</v>
      </c>
      <c r="J134" s="188">
        <f t="shared" si="6"/>
        <v>45292</v>
      </c>
      <c r="K134" s="140"/>
      <c r="L134" s="234"/>
    </row>
    <row r="135" spans="1:12" x14ac:dyDescent="0.3">
      <c r="A135" s="224"/>
      <c r="B135" s="202"/>
      <c r="C135" s="185"/>
      <c r="D135" s="235" t="str">
        <f t="shared" si="5"/>
        <v>Revisión de ofertas.</v>
      </c>
      <c r="E135" s="227" t="s">
        <v>450</v>
      </c>
      <c r="F135" s="271" t="str">
        <f>+IF('6.1. Cronograma No PIP'!$E135="Seleccionar","Pendiente",IF('6.1. Cronograma No PIP'!$E135="Sin iniciar (0%)",0%,IF('6.1. Cronograma No PIP'!$E135="Avance inicial (1-25%)",25%,IF('6.1. Cronograma No PIP'!$E135="Avance intermedio (26-50%)",50%,IF('6.1. Cronograma No PIP'!$E135="Avance superior (51-75%)",75%,IF('6.1. Cronograma No PIP'!$E135="Casi terminada (76-90%)",90%,IF('6.1. Cronograma No PIP'!$E135="Finalizada (100%)",100%,0)))))))</f>
        <v>Pendiente</v>
      </c>
      <c r="G135" s="270">
        <f>IF(E135="NA","NA",_xlfn.AGGREGATE(6,6,'6.1. Cronograma No PIP'!F135,'6.1. Cronograma No PIP'!E70))</f>
        <v>0</v>
      </c>
      <c r="H135" s="232"/>
      <c r="I135" s="188">
        <f t="shared" si="6"/>
        <v>45292</v>
      </c>
      <c r="J135" s="188">
        <f t="shared" si="6"/>
        <v>45292</v>
      </c>
      <c r="K135" s="140"/>
      <c r="L135" s="234"/>
    </row>
    <row r="136" spans="1:12" x14ac:dyDescent="0.3">
      <c r="A136" s="224"/>
      <c r="B136" s="202"/>
      <c r="C136" s="185"/>
      <c r="D136" s="235" t="str">
        <f t="shared" si="5"/>
        <v>Apelación y admisibilidad</v>
      </c>
      <c r="E136" s="227" t="s">
        <v>450</v>
      </c>
      <c r="F136" s="271" t="str">
        <f>+IF('6.1. Cronograma No PIP'!$E136="Seleccionar","Pendiente",IF('6.1. Cronograma No PIP'!$E136="Sin iniciar (0%)",0%,IF('6.1. Cronograma No PIP'!$E136="Avance inicial (1-25%)",25%,IF('6.1. Cronograma No PIP'!$E136="Avance intermedio (26-50%)",50%,IF('6.1. Cronograma No PIP'!$E136="Avance superior (51-75%)",75%,IF('6.1. Cronograma No PIP'!$E136="Casi terminada (76-90%)",90%,IF('6.1. Cronograma No PIP'!$E136="Finalizada (100%)",100%,0)))))))</f>
        <v>Pendiente</v>
      </c>
      <c r="G136" s="270">
        <f>IF(E136="NA","NA",_xlfn.AGGREGATE(6,6,'6.1. Cronograma No PIP'!F136,'6.1. Cronograma No PIP'!E71))</f>
        <v>0</v>
      </c>
      <c r="H136" s="232"/>
      <c r="I136" s="188">
        <f t="shared" si="6"/>
        <v>45292</v>
      </c>
      <c r="J136" s="188">
        <f t="shared" si="6"/>
        <v>45292</v>
      </c>
      <c r="K136" s="140"/>
      <c r="L136" s="234"/>
    </row>
    <row r="137" spans="1:12" x14ac:dyDescent="0.3">
      <c r="A137" s="224"/>
      <c r="B137" s="202"/>
      <c r="C137" s="185"/>
      <c r="D137" s="235" t="str">
        <f t="shared" si="5"/>
        <v>Firmeza y aprobaciones</v>
      </c>
      <c r="E137" s="227" t="s">
        <v>450</v>
      </c>
      <c r="F137" s="271" t="str">
        <f>+IF('6.1. Cronograma No PIP'!$E137="Seleccionar","Pendiente",IF('6.1. Cronograma No PIP'!$E137="Sin iniciar (0%)",0%,IF('6.1. Cronograma No PIP'!$E137="Avance inicial (1-25%)",25%,IF('6.1. Cronograma No PIP'!$E137="Avance intermedio (26-50%)",50%,IF('6.1. Cronograma No PIP'!$E137="Avance superior (51-75%)",75%,IF('6.1. Cronograma No PIP'!$E137="Casi terminada (76-90%)",90%,IF('6.1. Cronograma No PIP'!$E137="Finalizada (100%)",100%,0)))))))</f>
        <v>Pendiente</v>
      </c>
      <c r="G137" s="270">
        <f>IF(E137="NA","NA",_xlfn.AGGREGATE(6,6,'6.1. Cronograma No PIP'!F137,'6.1. Cronograma No PIP'!E72))</f>
        <v>0</v>
      </c>
      <c r="H137" s="232"/>
      <c r="I137" s="188">
        <f t="shared" si="6"/>
        <v>45292</v>
      </c>
      <c r="J137" s="188">
        <f t="shared" si="6"/>
        <v>45292</v>
      </c>
      <c r="K137" s="140"/>
      <c r="L137" s="234"/>
    </row>
    <row r="138" spans="1:12" x14ac:dyDescent="0.3">
      <c r="A138" s="224"/>
      <c r="B138" s="202"/>
      <c r="C138" s="185"/>
      <c r="D138" s="235" t="str">
        <f t="shared" si="5"/>
        <v>Entrega del producto.</v>
      </c>
      <c r="E138" s="227" t="s">
        <v>450</v>
      </c>
      <c r="F138" s="271" t="str">
        <f>+IF('6.1. Cronograma No PIP'!$E138="Seleccionar","Pendiente",IF('6.1. Cronograma No PIP'!$E138="Sin iniciar (0%)",0%,IF('6.1. Cronograma No PIP'!$E138="Avance inicial (1-25%)",25%,IF('6.1. Cronograma No PIP'!$E138="Avance intermedio (26-50%)",50%,IF('6.1. Cronograma No PIP'!$E138="Avance superior (51-75%)",75%,IF('6.1. Cronograma No PIP'!$E138="Casi terminada (76-90%)",90%,IF('6.1. Cronograma No PIP'!$E138="Finalizada (100%)",100%,0)))))))</f>
        <v>Pendiente</v>
      </c>
      <c r="G138" s="270">
        <f>IF(E138="NA","NA",_xlfn.AGGREGATE(6,6,'6.1. Cronograma No PIP'!F138,'6.1. Cronograma No PIP'!E73))</f>
        <v>0</v>
      </c>
      <c r="H138" s="232"/>
      <c r="I138" s="188">
        <f t="shared" si="6"/>
        <v>45292</v>
      </c>
      <c r="J138" s="188">
        <f t="shared" si="6"/>
        <v>45292</v>
      </c>
      <c r="K138" s="140"/>
      <c r="L138" s="234"/>
    </row>
    <row r="139" spans="1:12" x14ac:dyDescent="0.3">
      <c r="A139" s="224"/>
      <c r="B139" s="202"/>
      <c r="C139" s="184" t="str">
        <f>+C76</f>
        <v>2.3. ETAPA: EJECUCIÓN</v>
      </c>
      <c r="D139" s="184"/>
      <c r="E139" s="371" t="str">
        <f>IF('6.1. Cronograma No PIP'!$G139=0%,"Sin iniciar",IF('6.1. Cronograma No PIP'!$G139&lt;=25%,"Avance inicial",IF('6.1. Cronograma No PIP'!$G139&lt;=50%,"Avance intermedio",IF('6.1. Cronograma No PIP'!$G139&lt;=75%,"Avance superior",IF('6.1. Cronograma No PIP'!$G139&lt;=99%,"Casi terminada",IF('6.1. Cronograma No PIP'!$G139=100%,"Finalizada"))))))</f>
        <v>Sin iniciar</v>
      </c>
      <c r="F139" s="371"/>
      <c r="G139" s="272">
        <f>_xlfn.AGGREGATE(9,7,G140:G145)</f>
        <v>0</v>
      </c>
      <c r="H139" s="272">
        <f>+_xlfn.AGGREGATE(6,7,G139,E76)</f>
        <v>0</v>
      </c>
      <c r="I139" s="258">
        <f>+MIN(I140:I145)</f>
        <v>45292</v>
      </c>
      <c r="J139" s="258">
        <f>+MAX(J140:J145)</f>
        <v>45292</v>
      </c>
      <c r="K139" s="140"/>
      <c r="L139" s="140"/>
    </row>
    <row r="140" spans="1:12" x14ac:dyDescent="0.3">
      <c r="A140" s="224"/>
      <c r="B140" s="202"/>
      <c r="C140" s="185"/>
      <c r="D140" s="236" t="str">
        <f t="shared" ref="D140:D145" si="7">+D77</f>
        <v>Elaboración e implementación del PGE: Plan de Gestión de la Ejecución.</v>
      </c>
      <c r="E140" s="227" t="s">
        <v>450</v>
      </c>
      <c r="F140" s="271" t="str">
        <f>+IF('6.1. Cronograma No PIP'!$E140="Seleccionar","Pendiente",IF('6.1. Cronograma No PIP'!$E140="Sin iniciar (0%)",0%,IF('6.1. Cronograma No PIP'!$E140="Avance inicial (1-25%)",25%,IF('6.1. Cronograma No PIP'!$E140="Avance intermedio (26-50%)",50%,IF('6.1. Cronograma No PIP'!$E140="Avance superior (51-75%)",75%,IF('6.1. Cronograma No PIP'!$E140="Casi terminada (76-90%)",90%,IF('6.1. Cronograma No PIP'!$E140="Finalizada (100%)",100%,0)))))))</f>
        <v>Pendiente</v>
      </c>
      <c r="G140" s="270">
        <f>IF(E140="NA","NA",_xlfn.AGGREGATE(6,6,'6.1. Cronograma No PIP'!F140,E77))</f>
        <v>0</v>
      </c>
      <c r="H140" s="232"/>
      <c r="I140" s="188">
        <f t="shared" ref="I140:J145" si="8">+F77</f>
        <v>45292</v>
      </c>
      <c r="J140" s="188">
        <f t="shared" si="8"/>
        <v>45292</v>
      </c>
      <c r="K140" s="140"/>
      <c r="L140" s="140"/>
    </row>
    <row r="141" spans="1:12" x14ac:dyDescent="0.3">
      <c r="A141" s="224"/>
      <c r="B141" s="202"/>
      <c r="C141" s="185"/>
      <c r="D141" s="233" t="str">
        <f t="shared" si="7"/>
        <v>Inclusión de actividades de preparación para la puesta en marcha del proyecto.</v>
      </c>
      <c r="E141" s="227" t="s">
        <v>450</v>
      </c>
      <c r="F141" s="271" t="str">
        <f>+IF('6.1. Cronograma No PIP'!$E141="Seleccionar","Pendiente",IF('6.1. Cronograma No PIP'!$E141="Sin iniciar (0%)",0%,IF('6.1. Cronograma No PIP'!$E141="Avance inicial (1-25%)",25%,IF('6.1. Cronograma No PIP'!$E141="Avance intermedio (26-50%)",50%,IF('6.1. Cronograma No PIP'!$E141="Avance superior (51-75%)",75%,IF('6.1. Cronograma No PIP'!$E141="Casi terminada (76-90%)",90%,IF('6.1. Cronograma No PIP'!$E141="Finalizada (100%)",100%,0)))))))</f>
        <v>Pendiente</v>
      </c>
      <c r="G141" s="270">
        <f>IF(E141="NA","NA",_xlfn.AGGREGATE(6,6,'6.1. Cronograma No PIP'!F141,E78))</f>
        <v>0</v>
      </c>
      <c r="H141" s="232"/>
      <c r="I141" s="188">
        <f t="shared" si="8"/>
        <v>45292</v>
      </c>
      <c r="J141" s="188">
        <f t="shared" si="8"/>
        <v>45292</v>
      </c>
      <c r="K141" s="140"/>
      <c r="L141" s="140"/>
    </row>
    <row r="142" spans="1:12" x14ac:dyDescent="0.3">
      <c r="A142" s="224"/>
      <c r="B142" s="202"/>
      <c r="C142" s="185"/>
      <c r="D142" s="233" t="str">
        <f t="shared" si="7"/>
        <v>Inclusión de actividades de preparación para la puesta en marcha del proyecto.</v>
      </c>
      <c r="E142" s="227" t="s">
        <v>450</v>
      </c>
      <c r="F142" s="271" t="str">
        <f>+IF('6.1. Cronograma No PIP'!$E142="Seleccionar","Pendiente",IF('6.1. Cronograma No PIP'!$E142="Sin iniciar (0%)",0%,IF('6.1. Cronograma No PIP'!$E142="Avance inicial (1-25%)",25%,IF('6.1. Cronograma No PIP'!$E142="Avance intermedio (26-50%)",50%,IF('6.1. Cronograma No PIP'!$E142="Avance superior (51-75%)",75%,IF('6.1. Cronograma No PIP'!$E142="Casi terminada (76-90%)",90%,IF('6.1. Cronograma No PIP'!$E142="Finalizada (100%)",100%,0)))))))</f>
        <v>Pendiente</v>
      </c>
      <c r="G142" s="270">
        <f>IF(E142="NA","NA",_xlfn.AGGREGATE(6,6,'6.1. Cronograma No PIP'!F142,E79))</f>
        <v>0</v>
      </c>
      <c r="H142" s="232"/>
      <c r="I142" s="188">
        <f t="shared" si="8"/>
        <v>45292</v>
      </c>
      <c r="J142" s="188">
        <f t="shared" si="8"/>
        <v>45292</v>
      </c>
      <c r="K142" s="140"/>
      <c r="L142" s="140"/>
    </row>
    <row r="143" spans="1:12" x14ac:dyDescent="0.3">
      <c r="A143" s="224"/>
      <c r="B143" s="202"/>
      <c r="C143" s="185"/>
      <c r="D143" s="233" t="str">
        <f t="shared" si="7"/>
        <v>Inclusión de actividades de preparación para la puesta en marcha del proyecto.</v>
      </c>
      <c r="E143" s="227" t="s">
        <v>450</v>
      </c>
      <c r="F143" s="271" t="str">
        <f>+IF('6.1. Cronograma No PIP'!$E143="Seleccionar","Pendiente",IF('6.1. Cronograma No PIP'!$E143="Sin iniciar (0%)",0%,IF('6.1. Cronograma No PIP'!$E143="Avance inicial (1-25%)",25%,IF('6.1. Cronograma No PIP'!$E143="Avance intermedio (26-50%)",50%,IF('6.1. Cronograma No PIP'!$E143="Avance superior (51-75%)",75%,IF('6.1. Cronograma No PIP'!$E143="Casi terminada (76-90%)",90%,IF('6.1. Cronograma No PIP'!$E143="Finalizada (100%)",100%,0)))))))</f>
        <v>Pendiente</v>
      </c>
      <c r="G143" s="270">
        <f>IF(E143="NA","NA",_xlfn.AGGREGATE(6,6,'6.1. Cronograma No PIP'!F143,E80))</f>
        <v>0</v>
      </c>
      <c r="H143" s="232"/>
      <c r="I143" s="188">
        <f t="shared" si="8"/>
        <v>45292</v>
      </c>
      <c r="J143" s="188">
        <f t="shared" si="8"/>
        <v>45292</v>
      </c>
      <c r="K143" s="140"/>
      <c r="L143" s="140"/>
    </row>
    <row r="144" spans="1:12" x14ac:dyDescent="0.3">
      <c r="A144" s="224"/>
      <c r="B144" s="202"/>
      <c r="C144" s="185"/>
      <c r="D144" s="236" t="str">
        <f t="shared" si="7"/>
        <v>Revisión e instalación de los bienes adquiridos.</v>
      </c>
      <c r="E144" s="227" t="s">
        <v>450</v>
      </c>
      <c r="F144" s="271" t="str">
        <f>+IF('6.1. Cronograma No PIP'!$E144="Seleccionar","Pendiente",IF('6.1. Cronograma No PIP'!$E144="Sin iniciar (0%)",0%,IF('6.1. Cronograma No PIP'!$E144="Avance inicial (1-25%)",25%,IF('6.1. Cronograma No PIP'!$E144="Avance intermedio (26-50%)",50%,IF('6.1. Cronograma No PIP'!$E144="Avance superior (51-75%)",75%,IF('6.1. Cronograma No PIP'!$E144="Casi terminada (76-90%)",90%,IF('6.1. Cronograma No PIP'!$E144="Finalizada (100%)",100%,0)))))))</f>
        <v>Pendiente</v>
      </c>
      <c r="G144" s="270">
        <f>IF(E144="NA","NA",_xlfn.AGGREGATE(6,6,'6.1. Cronograma No PIP'!F144,E81))</f>
        <v>0</v>
      </c>
      <c r="H144" s="232"/>
      <c r="I144" s="188">
        <f t="shared" si="8"/>
        <v>45292</v>
      </c>
      <c r="J144" s="188">
        <f t="shared" si="8"/>
        <v>45292</v>
      </c>
      <c r="K144" s="140"/>
      <c r="L144" s="140"/>
    </row>
    <row r="145" spans="1:12" x14ac:dyDescent="0.3">
      <c r="A145" s="224"/>
      <c r="B145" s="202"/>
      <c r="C145" s="185"/>
      <c r="D145" s="236" t="str">
        <f t="shared" si="7"/>
        <v>Elaboración de informe de la etapa de ejecución del proyecto</v>
      </c>
      <c r="E145" s="227" t="s">
        <v>450</v>
      </c>
      <c r="F145" s="273" t="str">
        <f>+IF('6.1. Cronograma No PIP'!$E145="Seleccionar","Pendiente",IF('6.1. Cronograma No PIP'!$E145="Sin iniciar (0%)",0%,IF('6.1. Cronograma No PIP'!$E145="Avance inicial (1-25%)",25%,IF('6.1. Cronograma No PIP'!$E145="Avance intermedio (26-50%)",50%,IF('6.1. Cronograma No PIP'!$E145="Avance superior (51-75%)",75%,IF('6.1. Cronograma No PIP'!$E145="Casi terminada (76-90%)",90%,IF('6.1. Cronograma No PIP'!$E145="Finalizada (100%)",100%,0)))))))</f>
        <v>Pendiente</v>
      </c>
      <c r="G145" s="270">
        <f>IF(E145="NA","NA",_xlfn.AGGREGATE(6,6,'6.1. Cronograma No PIP'!F145,E82))</f>
        <v>0</v>
      </c>
      <c r="H145" s="237"/>
      <c r="I145" s="238">
        <f t="shared" si="8"/>
        <v>45292</v>
      </c>
      <c r="J145" s="238">
        <f t="shared" si="8"/>
        <v>45292</v>
      </c>
      <c r="K145" s="140"/>
      <c r="L145" s="140"/>
    </row>
    <row r="146" spans="1:12" x14ac:dyDescent="0.3">
      <c r="A146" s="224"/>
      <c r="B146" s="182" t="str">
        <f>+B85</f>
        <v>3.      FASE DE POST-INVERSIÓN</v>
      </c>
      <c r="C146" s="182"/>
      <c r="D146" s="182"/>
      <c r="E146" s="374" t="str">
        <f>IF('6.1. Cronograma No PIP'!$G146=0%,"Sin iniciar",IF('6.1. Cronograma No PIP'!$G146&lt;=25%,"Avance inicial",IF('6.1. Cronograma No PIP'!$G146&lt;=50%,"Avance intermedio",IF('6.1. Cronograma No PIP'!$G146&lt;=75%,"Avance superior",IF('6.1. Cronograma No PIP'!$G146&lt;=99%,"Casi terminada",IF('6.1. Cronograma No PIP'!$G146=100%,"Finalizada"))))))</f>
        <v>Sin iniciar</v>
      </c>
      <c r="F146" s="375"/>
      <c r="G146" s="265">
        <f>_xlfn.AGGREGATE(1,7,G147)</f>
        <v>0</v>
      </c>
      <c r="H146" s="265">
        <f>+G146*E21</f>
        <v>0</v>
      </c>
      <c r="I146" s="292">
        <f>+MIN(I147)</f>
        <v>45292</v>
      </c>
      <c r="J146" s="292">
        <f>+MAX(J147)</f>
        <v>45292</v>
      </c>
      <c r="K146" s="140"/>
      <c r="L146" s="140"/>
    </row>
    <row r="147" spans="1:12" x14ac:dyDescent="0.3">
      <c r="A147" s="224"/>
      <c r="B147" s="183"/>
      <c r="C147" s="184" t="str">
        <f>+C86</f>
        <v>3.2.  ETAPA: OPERACIÓN</v>
      </c>
      <c r="D147" s="184"/>
      <c r="E147" s="371" t="str">
        <f>IF('6.1. Cronograma No PIP'!$G147=0%,"Sin iniciar",IF('6.1. Cronograma No PIP'!$G147&lt;=25%,"Avance inicial",IF('6.1. Cronograma No PIP'!$G147&lt;=50%,"Avance intermedio",IF('6.1. Cronograma No PIP'!$G147&lt;=75%,"Avance superior",IF('6.1. Cronograma No PIP'!$G147&lt;=99%,"Casi terminada",IF('6.1. Cronograma No PIP'!$G147=100%,"Finalizada"))))))</f>
        <v>Sin iniciar</v>
      </c>
      <c r="F147" s="371"/>
      <c r="G147" s="272">
        <f>_xlfn.AGGREGATE(9,7,G148:G151)</f>
        <v>0</v>
      </c>
      <c r="H147" s="272">
        <f>+_xlfn.AGGREGATE(6,7,G147,E86)</f>
        <v>0</v>
      </c>
      <c r="I147" s="258">
        <f>+MIN(I148:I151)</f>
        <v>45292</v>
      </c>
      <c r="J147" s="258">
        <f>+MAX(J148:J151)</f>
        <v>45292</v>
      </c>
      <c r="K147" s="140"/>
      <c r="L147" s="140"/>
    </row>
    <row r="148" spans="1:12" x14ac:dyDescent="0.3">
      <c r="A148" s="224"/>
      <c r="B148" s="183"/>
      <c r="C148" s="208"/>
      <c r="D148" s="236" t="str">
        <f>+D87</f>
        <v>Listado de actividades de prestación del servicio o de los bienes del proyecto</v>
      </c>
      <c r="E148" s="227" t="s">
        <v>450</v>
      </c>
      <c r="F148" s="270" t="str">
        <f>+IF('6.1. Cronograma No PIP'!$E148="Seleccionar","Pendiente",IF('6.1. Cronograma No PIP'!$E148="Sin iniciar (0%)",0%,IF('6.1. Cronograma No PIP'!$E148="Avance inicial (1-25%)",25%,IF('6.1. Cronograma No PIP'!$E148="Avance intermedio (26-50%)",50%,IF('6.1. Cronograma No PIP'!$E148="Avance superior (51-75%)",75%,IF('6.1. Cronograma No PIP'!$E148="Casi terminada (76-90%)",90%,IF('6.1. Cronograma No PIP'!$E148="Finalizada (100%)",100%,0)))))))</f>
        <v>Pendiente</v>
      </c>
      <c r="G148" s="270">
        <f>IF(E148="NA","NA",_xlfn.AGGREGATE(6,6,'6.1. Cronograma No PIP'!F148,E87))</f>
        <v>0</v>
      </c>
      <c r="H148" s="232"/>
      <c r="I148" s="188">
        <f>+F87</f>
        <v>45292</v>
      </c>
      <c r="J148" s="188">
        <f>+G87</f>
        <v>45292</v>
      </c>
      <c r="K148" s="140"/>
      <c r="L148" s="140"/>
    </row>
    <row r="149" spans="1:12" x14ac:dyDescent="0.3">
      <c r="A149" s="224"/>
      <c r="B149" s="183"/>
      <c r="C149" s="208"/>
      <c r="D149" s="236" t="str">
        <f>+D88</f>
        <v>Seguimiento del avance y cierre del proyecto</v>
      </c>
      <c r="E149" s="227" t="s">
        <v>450</v>
      </c>
      <c r="F149" s="270" t="str">
        <f>+IF('6.1. Cronograma No PIP'!$E149="Seleccionar","Pendiente",IF('6.1. Cronograma No PIP'!$E149="Sin iniciar (0%)",0%,IF('6.1. Cronograma No PIP'!$E149="Avance inicial (1-25%)",25%,IF('6.1. Cronograma No PIP'!$E149="Avance intermedio (26-50%)",50%,IF('6.1. Cronograma No PIP'!$E149="Avance superior (51-75%)",75%,IF('6.1. Cronograma No PIP'!$E149="Casi terminada (76-90%)",90%,IF('6.1. Cronograma No PIP'!$E149="Finalizada (100%)",100%,0)))))))</f>
        <v>Pendiente</v>
      </c>
      <c r="G149" s="270">
        <f>IF(E149="NA","NA",_xlfn.AGGREGATE(6,6,'6.1. Cronograma No PIP'!F149,E88))</f>
        <v>0</v>
      </c>
      <c r="H149" s="232"/>
      <c r="I149" s="188">
        <f t="shared" ref="I149:J151" si="9">+F88</f>
        <v>45292</v>
      </c>
      <c r="J149" s="188">
        <f t="shared" si="9"/>
        <v>45292</v>
      </c>
      <c r="K149" s="140"/>
      <c r="L149" s="140"/>
    </row>
    <row r="150" spans="1:12" x14ac:dyDescent="0.3">
      <c r="A150" s="224"/>
      <c r="B150" s="183"/>
      <c r="C150" s="208"/>
      <c r="D150" s="233" t="str">
        <f>+D89</f>
        <v>-Campos extra para incluir otras actividades requeridas. Caso contrario, eliminar fila.</v>
      </c>
      <c r="E150" s="227" t="s">
        <v>450</v>
      </c>
      <c r="F150" s="270" t="str">
        <f>+IF('6.1. Cronograma No PIP'!$E150="Seleccionar","Pendiente",IF('6.1. Cronograma No PIP'!$E150="Sin iniciar (0%)",0%,IF('6.1. Cronograma No PIP'!$E150="Avance inicial (1-25%)",25%,IF('6.1. Cronograma No PIP'!$E150="Avance intermedio (26-50%)",50%,IF('6.1. Cronograma No PIP'!$E150="Avance superior (51-75%)",75%,IF('6.1. Cronograma No PIP'!$E150="Casi terminada (76-90%)",90%,IF('6.1. Cronograma No PIP'!$E150="Finalizada (100%)",100%,0)))))))</f>
        <v>Pendiente</v>
      </c>
      <c r="G150" s="270">
        <f>IF(E150="NA","NA",_xlfn.AGGREGATE(6,6,'6.1. Cronograma No PIP'!F150,E89))</f>
        <v>0</v>
      </c>
      <c r="H150" s="232"/>
      <c r="I150" s="188">
        <f t="shared" si="9"/>
        <v>45292</v>
      </c>
      <c r="J150" s="188">
        <f t="shared" si="9"/>
        <v>45292</v>
      </c>
      <c r="K150" s="140"/>
      <c r="L150" s="140"/>
    </row>
    <row r="151" spans="1:12" x14ac:dyDescent="0.3">
      <c r="A151" s="224"/>
      <c r="B151" s="183"/>
      <c r="C151" s="208"/>
      <c r="D151" s="233" t="str">
        <f>+D90</f>
        <v>-Campos extra para incluir otras actividades requeridas. Caso contrario, eliminar fila.</v>
      </c>
      <c r="E151" s="227" t="s">
        <v>450</v>
      </c>
      <c r="F151" s="270" t="str">
        <f>+IF('6.1. Cronograma No PIP'!$E151="Seleccionar","Pendiente",IF('6.1. Cronograma No PIP'!$E151="Sin iniciar (0%)",0%,IF('6.1. Cronograma No PIP'!$E151="Avance inicial (1-25%)",25%,IF('6.1. Cronograma No PIP'!$E151="Avance intermedio (26-50%)",50%,IF('6.1. Cronograma No PIP'!$E151="Avance superior (51-75%)",75%,IF('6.1. Cronograma No PIP'!$E151="Casi terminada (76-90%)",90%,IF('6.1. Cronograma No PIP'!$E151="Finalizada (100%)",100%,0)))))))</f>
        <v>Pendiente</v>
      </c>
      <c r="G151" s="270">
        <f>IF(E151="NA","NA",_xlfn.AGGREGATE(6,6,'6.1. Cronograma No PIP'!F151,E90))</f>
        <v>0</v>
      </c>
      <c r="H151" s="232"/>
      <c r="I151" s="188">
        <f t="shared" si="9"/>
        <v>45292</v>
      </c>
      <c r="J151" s="188">
        <f t="shared" si="9"/>
        <v>45292</v>
      </c>
      <c r="K151" s="140"/>
      <c r="L151" s="140"/>
    </row>
    <row r="152" spans="1:12" x14ac:dyDescent="0.3">
      <c r="B152" s="140"/>
      <c r="C152" s="140"/>
      <c r="D152" s="140"/>
      <c r="E152" s="136"/>
      <c r="F152" s="138"/>
      <c r="G152" s="139"/>
      <c r="H152" s="139"/>
      <c r="I152" s="140"/>
      <c r="J152" s="140"/>
      <c r="K152" s="140"/>
      <c r="L152" s="140"/>
    </row>
    <row r="153" spans="1:12" x14ac:dyDescent="0.3">
      <c r="B153" s="140"/>
      <c r="C153" s="140"/>
      <c r="D153" s="140"/>
      <c r="E153" s="160"/>
      <c r="F153" s="138"/>
      <c r="G153" s="139"/>
      <c r="H153" s="139"/>
      <c r="I153" s="140"/>
      <c r="J153" s="140"/>
      <c r="K153" s="140"/>
      <c r="L153" s="140"/>
    </row>
    <row r="154" spans="1:12" ht="21" x14ac:dyDescent="0.4">
      <c r="C154" s="213" t="s">
        <v>488</v>
      </c>
      <c r="D154" s="239"/>
      <c r="E154" s="240"/>
      <c r="F154" s="240"/>
      <c r="G154" s="241"/>
      <c r="H154" s="217"/>
      <c r="I154" s="217"/>
      <c r="J154" s="140"/>
      <c r="K154" s="140"/>
      <c r="L154" s="140"/>
    </row>
    <row r="155" spans="1:12" s="133" customFormat="1" ht="14.4" x14ac:dyDescent="0.3"/>
    <row r="156" spans="1:12" s="133" customFormat="1" ht="14.4" x14ac:dyDescent="0.3"/>
    <row r="157" spans="1:12" s="133" customFormat="1" ht="21" x14ac:dyDescent="0.3">
      <c r="D157" s="145" t="s">
        <v>512</v>
      </c>
    </row>
    <row r="158" spans="1:12" s="133" customFormat="1" ht="9" customHeight="1" x14ac:dyDescent="0.3">
      <c r="D158" s="140"/>
    </row>
    <row r="159" spans="1:12" s="133" customFormat="1" ht="18" x14ac:dyDescent="0.35">
      <c r="D159" s="148" t="str">
        <f>+D5</f>
        <v>Proyecto: Código: xxxxxxxxxxxx. Nombre:   xxxxxxxxxxx</v>
      </c>
    </row>
    <row r="160" spans="1:12" s="133" customFormat="1" ht="14.4" x14ac:dyDescent="0.3"/>
    <row r="161" spans="2:12" ht="36.6" customHeight="1" x14ac:dyDescent="0.3">
      <c r="B161" s="151"/>
      <c r="C161" s="242" t="s">
        <v>494</v>
      </c>
      <c r="D161" s="372" t="s">
        <v>495</v>
      </c>
      <c r="E161" s="372"/>
      <c r="F161" s="372"/>
      <c r="G161" s="372"/>
      <c r="H161" s="372"/>
      <c r="I161" s="140"/>
      <c r="J161" s="140"/>
      <c r="K161" s="140"/>
      <c r="L161" s="140"/>
    </row>
    <row r="162" spans="2:12" ht="42" customHeight="1" x14ac:dyDescent="0.3">
      <c r="D162" s="372" t="s">
        <v>506</v>
      </c>
      <c r="E162" s="372"/>
      <c r="F162" s="372"/>
      <c r="G162" s="372"/>
      <c r="H162" s="372"/>
      <c r="I162" s="140"/>
      <c r="J162" s="140"/>
      <c r="K162" s="140"/>
      <c r="L162" s="140"/>
    </row>
    <row r="163" spans="2:12" ht="16.2" thickBot="1" x14ac:dyDescent="0.35">
      <c r="D163" s="153"/>
      <c r="E163" s="153"/>
      <c r="F163" s="153"/>
      <c r="G163" s="153"/>
      <c r="H163" s="153"/>
      <c r="I163" s="140"/>
      <c r="J163" s="140"/>
      <c r="K163" s="140"/>
      <c r="L163" s="140"/>
    </row>
    <row r="164" spans="2:12" ht="16.2" thickBot="1" x14ac:dyDescent="0.35">
      <c r="D164" s="243" t="s">
        <v>496</v>
      </c>
      <c r="E164" s="244" t="s">
        <v>498</v>
      </c>
      <c r="F164" s="245" t="s">
        <v>450</v>
      </c>
      <c r="G164" s="153"/>
      <c r="H164" s="153"/>
      <c r="I164" s="140"/>
      <c r="J164" s="140"/>
      <c r="K164" s="140"/>
      <c r="L164" s="140"/>
    </row>
    <row r="165" spans="2:12" x14ac:dyDescent="0.3">
      <c r="B165" s="133"/>
      <c r="C165" s="144"/>
      <c r="D165" s="246" t="s">
        <v>497</v>
      </c>
      <c r="E165" s="247" t="s">
        <v>457</v>
      </c>
      <c r="F165" s="248" t="s">
        <v>458</v>
      </c>
      <c r="G165" s="249"/>
      <c r="H165" s="140"/>
      <c r="I165" s="140"/>
      <c r="J165" s="140"/>
      <c r="K165" s="140"/>
      <c r="L165" s="140"/>
    </row>
    <row r="166" spans="2:12" x14ac:dyDescent="0.3">
      <c r="B166" s="133"/>
      <c r="C166" s="144"/>
      <c r="D166" s="278" t="s">
        <v>453</v>
      </c>
      <c r="E166" s="274">
        <f>+E11</f>
        <v>0</v>
      </c>
      <c r="F166" s="275">
        <f>+H111</f>
        <v>0</v>
      </c>
      <c r="G166" s="249"/>
      <c r="H166" s="140"/>
      <c r="I166" s="140"/>
      <c r="J166" s="133"/>
      <c r="K166" s="133"/>
      <c r="L166" s="140"/>
    </row>
    <row r="167" spans="2:12" x14ac:dyDescent="0.3">
      <c r="B167" s="212"/>
      <c r="C167" s="133"/>
      <c r="D167" s="278" t="s">
        <v>454</v>
      </c>
      <c r="E167" s="274">
        <f>+E16</f>
        <v>0</v>
      </c>
      <c r="F167" s="275">
        <f>+H127</f>
        <v>0</v>
      </c>
      <c r="G167" s="249"/>
      <c r="H167" s="140"/>
      <c r="I167" s="140"/>
      <c r="J167" s="133"/>
      <c r="K167" s="133"/>
      <c r="L167" s="140"/>
    </row>
    <row r="168" spans="2:12" ht="16.2" thickBot="1" x14ac:dyDescent="0.35">
      <c r="B168" s="212"/>
      <c r="C168" s="133"/>
      <c r="D168" s="279" t="s">
        <v>455</v>
      </c>
      <c r="E168" s="276">
        <f>+E21</f>
        <v>0</v>
      </c>
      <c r="F168" s="308">
        <f>+H146</f>
        <v>0</v>
      </c>
      <c r="G168" s="249"/>
      <c r="H168" s="140"/>
      <c r="I168" s="140"/>
      <c r="J168" s="133"/>
      <c r="K168" s="133"/>
      <c r="L168" s="140"/>
    </row>
    <row r="169" spans="2:12" ht="16.8" thickTop="1" thickBot="1" x14ac:dyDescent="0.35">
      <c r="B169" s="212"/>
      <c r="C169" s="133"/>
      <c r="D169" s="280" t="s">
        <v>456</v>
      </c>
      <c r="E169" s="277">
        <f>SUM(E166:E168)</f>
        <v>0</v>
      </c>
      <c r="F169" s="309">
        <f>SUM(F166:F168)</f>
        <v>0</v>
      </c>
      <c r="G169" s="249"/>
      <c r="H169" s="140"/>
      <c r="I169" s="140"/>
      <c r="J169" s="133"/>
      <c r="K169" s="133"/>
      <c r="L169" s="140"/>
    </row>
    <row r="170" spans="2:12" x14ac:dyDescent="0.3">
      <c r="B170" s="212"/>
      <c r="C170" s="133"/>
      <c r="D170" s="250"/>
      <c r="E170" s="140"/>
      <c r="F170" s="140"/>
      <c r="G170" s="249"/>
      <c r="H170" s="140"/>
      <c r="I170" s="140"/>
      <c r="J170" s="133"/>
      <c r="K170" s="133"/>
      <c r="L170" s="140"/>
    </row>
    <row r="171" spans="2:12" x14ac:dyDescent="0.3">
      <c r="B171" s="212"/>
      <c r="C171" s="212"/>
      <c r="D171" s="212"/>
      <c r="E171" s="212"/>
      <c r="F171" s="212"/>
      <c r="G171" s="249"/>
      <c r="H171" s="133"/>
      <c r="I171" s="251"/>
      <c r="J171" s="133"/>
      <c r="K171" s="133"/>
      <c r="L171" s="140"/>
    </row>
    <row r="172" spans="2:12" x14ac:dyDescent="0.3">
      <c r="B172" s="212"/>
      <c r="C172" s="133"/>
      <c r="D172" s="133"/>
      <c r="E172" s="144"/>
      <c r="G172" s="249"/>
    </row>
  </sheetData>
  <sheetProtection algorithmName="SHA-512" hashValue="ofozkzm+aDZGlKo0Rj+y68bp3qbmCh8ZcZsqq/RGPBIdlOhmSwRlsG0w5Hc9M0MS5N8B4x5B66uqEzty9+FqmQ==" saltValue="u6kyXWpNmiHtDPCXGY+ELw==" spinCount="100000" sheet="1" objects="1" scenarios="1" formatCells="0" formatColumns="0" formatRows="0" insertColumns="0" insertRows="0" deleteRows="0"/>
  <mergeCells count="44">
    <mergeCell ref="D11:D13"/>
    <mergeCell ref="E11:E13"/>
    <mergeCell ref="F11:I11"/>
    <mergeCell ref="F12:I12"/>
    <mergeCell ref="F13:I13"/>
    <mergeCell ref="A1:D1"/>
    <mergeCell ref="D7:H7"/>
    <mergeCell ref="D8:H8"/>
    <mergeCell ref="D9:H9"/>
    <mergeCell ref="F10:I10"/>
    <mergeCell ref="B37:D37"/>
    <mergeCell ref="F14:I14"/>
    <mergeCell ref="D16:D18"/>
    <mergeCell ref="E16:E18"/>
    <mergeCell ref="F16:I16"/>
    <mergeCell ref="F17:I17"/>
    <mergeCell ref="F18:I18"/>
    <mergeCell ref="F19:I19"/>
    <mergeCell ref="F21:I21"/>
    <mergeCell ref="F22:I22"/>
    <mergeCell ref="D35:G35"/>
    <mergeCell ref="F36:G36"/>
    <mergeCell ref="D32:G32"/>
    <mergeCell ref="E119:F119"/>
    <mergeCell ref="C104:D104"/>
    <mergeCell ref="E104:G104"/>
    <mergeCell ref="H104:J104"/>
    <mergeCell ref="C105:D105"/>
    <mergeCell ref="E105:G105"/>
    <mergeCell ref="H105:J105"/>
    <mergeCell ref="E109:J109"/>
    <mergeCell ref="B110:D110"/>
    <mergeCell ref="E110:F110"/>
    <mergeCell ref="E111:F111"/>
    <mergeCell ref="E112:F112"/>
    <mergeCell ref="E147:F147"/>
    <mergeCell ref="D161:H161"/>
    <mergeCell ref="D162:H162"/>
    <mergeCell ref="E123:F123"/>
    <mergeCell ref="E127:F127"/>
    <mergeCell ref="E128:F128"/>
    <mergeCell ref="E132:F132"/>
    <mergeCell ref="E139:F139"/>
    <mergeCell ref="E146:F146"/>
  </mergeCells>
  <conditionalFormatting sqref="A38 E46 E52 E58 E65 E74 E83 E91 A60 A85">
    <cfRule type="cellIs" dxfId="48" priority="16" operator="lessThan">
      <formula>1</formula>
    </cfRule>
    <cfRule type="cellIs" dxfId="47" priority="17" operator="equal">
      <formula>1</formula>
    </cfRule>
  </conditionalFormatting>
  <conditionalFormatting sqref="A38 E46">
    <cfRule type="containsText" dxfId="46" priority="14" operator="containsText" text="La suma del % de las actividades de la etapa debe llegar a 100%">
      <formula>NOT(ISERROR(SEARCH("La suma del % de las actividades de la etapa debe llegar a 100%",A38)))</formula>
    </cfRule>
  </conditionalFormatting>
  <conditionalFormatting sqref="A38">
    <cfRule type="containsErrors" dxfId="45" priority="15">
      <formula>ISERROR(A38)</formula>
    </cfRule>
  </conditionalFormatting>
  <conditionalFormatting sqref="A60 A85">
    <cfRule type="containsErrors" dxfId="44" priority="11">
      <formula>ISERROR(A60)</formula>
    </cfRule>
    <cfRule type="containsText" dxfId="43" priority="12" operator="containsText" text="La suma del % de las etapas de la fase debe llegar a 100%">
      <formula>NOT(ISERROR(SEARCH("La suma del % de las etapas de la fase debe llegar a 100%",A60)))</formula>
    </cfRule>
  </conditionalFormatting>
  <conditionalFormatting sqref="E24">
    <cfRule type="cellIs" dxfId="42" priority="8" operator="equal">
      <formula>1</formula>
    </cfRule>
    <cfRule type="cellIs" dxfId="41" priority="9" operator="equal">
      <formula>"Corregir, debe sumar 100%"</formula>
    </cfRule>
  </conditionalFormatting>
  <conditionalFormatting sqref="E52 E58 E65 E74 E83 E91">
    <cfRule type="containsText" dxfId="40" priority="13" operator="containsText" text="La suma del % de las actividades de la etapa debe llegar a 100%">
      <formula>NOT(ISERROR(SEARCH("La suma del % de las actividades de la etapa debe llegar a 100%",E52)))</formula>
    </cfRule>
  </conditionalFormatting>
  <conditionalFormatting sqref="E146">
    <cfRule type="cellIs" dxfId="39" priority="2" operator="equal">
      <formula>1</formula>
    </cfRule>
  </conditionalFormatting>
  <conditionalFormatting sqref="E111:F118 E119:E126 E120:F122 E124:F126 E128:E145 E129:F131 E133:F138 E140:F145 E147 E148:F151">
    <cfRule type="cellIs" dxfId="38" priority="3" operator="equal">
      <formula>FALSE</formula>
    </cfRule>
  </conditionalFormatting>
  <conditionalFormatting sqref="E169:F169">
    <cfRule type="cellIs" dxfId="37" priority="1" operator="equal">
      <formula>1</formula>
    </cfRule>
  </conditionalFormatting>
  <conditionalFormatting sqref="F113:F118 F120:F122 F124:F126 F129:F131 F133:F138 F140:F145 F148:F151">
    <cfRule type="cellIs" dxfId="36" priority="10" operator="equal">
      <formula>"Pendiente"</formula>
    </cfRule>
  </conditionalFormatting>
  <conditionalFormatting sqref="G111:H111 G112 G119 G123 E127 G127:H127 G128 G132 G139 G146:H146 G147">
    <cfRule type="cellIs" dxfId="35" priority="4" operator="equal">
      <formula>1</formula>
    </cfRule>
  </conditionalFormatting>
  <conditionalFormatting sqref="J14:J15 J19:J20 J22:J23">
    <cfRule type="cellIs" dxfId="34" priority="6" operator="equal">
      <formula>1</formula>
    </cfRule>
    <cfRule type="cellIs" dxfId="33" priority="7" operator="equal">
      <formula>"Corregir, debe sumar 100%"</formula>
    </cfRule>
  </conditionalFormatting>
  <dataValidations count="6">
    <dataValidation type="list" allowBlank="1" showInputMessage="1" showErrorMessage="1" sqref="E21" xr:uid="{85919794-39D6-49E0-BEEB-92D5A4D806F0}">
      <formula1>"Seleccionar,15%,20%,25%,30%,35%,40%,45%,50%,55%,60%,65%,70%"</formula1>
    </dataValidation>
    <dataValidation type="list" allowBlank="1" showInputMessage="1" showErrorMessage="1" sqref="E16" xr:uid="{8F65242C-9E3A-4525-902B-7412736A2FFB}">
      <formula1>"Seleccionar,30%,35%,40%,45%,50%,55%,60%,65%,70%"</formula1>
    </dataValidation>
    <dataValidation type="list" allowBlank="1" showInputMessage="1" showErrorMessage="1" sqref="E140:E145 E133:E138 E129:E131 E148:E151 E113:E118 E120:E122 E124:E126" xr:uid="{CE38FA18-4D46-46C3-9B19-03E61CABB743}">
      <formula1>"Seleccionar,NA,Sin iniciar (0%),Avance inicial (1-25%),Avance intermedio (26-50%),Avance superior (51-75%),Casi terminada (76-90%),Finalizada (100%)"</formula1>
    </dataValidation>
    <dataValidation type="list" allowBlank="1" showInputMessage="1" showErrorMessage="1" sqref="E11:E13" xr:uid="{38918236-94CE-438A-B609-A0484169E33E}">
      <formula1>"Seleccionar,5%,10%,15%"</formula1>
    </dataValidation>
    <dataValidation type="list" allowBlank="1" showInputMessage="1" showErrorMessage="1" sqref="F164" xr:uid="{E6C68CEC-CE39-462F-B2D8-2F092AE928F4}">
      <formula1>"Seleccionar,30 de marzo,30 de junio,30 de septiembre,31 de diciembre"</formula1>
    </dataValidation>
    <dataValidation type="list" allowBlank="1" showInputMessage="1" showErrorMessage="1" sqref="E77:E84 E68:E75 E62:E66 E87:E90 J11:J13 E49:E53 E40:E46 J16:J18 J21 E55:E59" xr:uid="{182E3598-C4E1-46E6-A218-5E4CFB179755}">
      <formula1>"Seleccionar,NA,5%,10%,15%,20%,25%,30%,35%,40%,45%,50%,55%,60%,65%,70%,75%,80%,85%,90%,95%,100%"</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86EF5-5519-4D7A-AA39-1B156BB9A35C}">
  <dimension ref="A1:BF174"/>
  <sheetViews>
    <sheetView showGridLines="0" zoomScale="70" zoomScaleNormal="70" workbookViewId="0">
      <selection sqref="A1:D1"/>
    </sheetView>
  </sheetViews>
  <sheetFormatPr baseColWidth="10" defaultRowHeight="15.6" x14ac:dyDescent="0.3"/>
  <cols>
    <col min="1" max="1" width="9.109375" style="140" customWidth="1"/>
    <col min="2" max="2" width="4.88671875" style="141" customWidth="1"/>
    <col min="3" max="3" width="4.88671875" style="142" customWidth="1"/>
    <col min="4" max="4" width="69.33203125" style="143" customWidth="1"/>
    <col min="5" max="5" width="18.33203125" style="135" bestFit="1" customWidth="1"/>
    <col min="6" max="7" width="15.6640625" style="133" bestFit="1" customWidth="1"/>
    <col min="8" max="8" width="6.88671875" style="144" customWidth="1"/>
    <col min="9" max="9" width="16.6640625" style="137" customWidth="1"/>
    <col min="10" max="10" width="15.88671875" style="138" bestFit="1" customWidth="1"/>
    <col min="11" max="12" width="10" style="139" customWidth="1"/>
    <col min="13" max="14" width="15.6640625" style="140" bestFit="1" customWidth="1"/>
    <col min="15" max="16384" width="11.5546875" style="140"/>
  </cols>
  <sheetData>
    <row r="1" spans="1:58" ht="25.2" customHeight="1" x14ac:dyDescent="0.3">
      <c r="A1" s="401" t="s">
        <v>499</v>
      </c>
      <c r="B1" s="401"/>
      <c r="C1" s="401"/>
      <c r="D1" s="401"/>
      <c r="H1" s="136"/>
      <c r="BF1" s="138">
        <v>0.01</v>
      </c>
    </row>
    <row r="2" spans="1:58" x14ac:dyDescent="0.3">
      <c r="BF2" s="138">
        <v>1</v>
      </c>
    </row>
    <row r="3" spans="1:58" ht="21" x14ac:dyDescent="0.3">
      <c r="D3" s="145" t="s">
        <v>509</v>
      </c>
      <c r="E3" s="146"/>
      <c r="BF3" s="138"/>
    </row>
    <row r="4" spans="1:58" ht="7.8" customHeight="1" x14ac:dyDescent="0.3">
      <c r="D4" s="140"/>
      <c r="E4" s="147"/>
    </row>
    <row r="5" spans="1:58" ht="18" x14ac:dyDescent="0.35">
      <c r="D5" s="148" t="str">
        <f>+'3. Costos del proyecto'!B3</f>
        <v>Proyecto: Código: xxxxxxxxxxxx. Nombre:   xxxxxxxxxxx</v>
      </c>
      <c r="E5" s="149"/>
      <c r="P5" s="138"/>
    </row>
    <row r="6" spans="1:58" x14ac:dyDescent="0.3">
      <c r="H6" s="150"/>
      <c r="J6" s="133"/>
      <c r="K6" s="133"/>
      <c r="L6" s="133"/>
      <c r="P6" s="138"/>
    </row>
    <row r="7" spans="1:58" ht="21" x14ac:dyDescent="0.4">
      <c r="B7" s="151"/>
      <c r="C7" s="152" t="s">
        <v>472</v>
      </c>
      <c r="D7" s="372" t="s">
        <v>470</v>
      </c>
      <c r="E7" s="372"/>
      <c r="F7" s="372"/>
      <c r="G7" s="372"/>
      <c r="H7" s="372"/>
      <c r="J7" s="132"/>
      <c r="K7" s="133"/>
      <c r="L7" s="133"/>
      <c r="P7" s="138"/>
    </row>
    <row r="8" spans="1:58" x14ac:dyDescent="0.3">
      <c r="D8" s="372" t="s">
        <v>490</v>
      </c>
      <c r="E8" s="372"/>
      <c r="F8" s="372"/>
      <c r="G8" s="372"/>
      <c r="H8" s="372"/>
      <c r="J8" s="133"/>
      <c r="K8" s="133"/>
      <c r="L8" s="133"/>
      <c r="M8" s="133"/>
      <c r="N8" s="133"/>
      <c r="O8" s="133"/>
      <c r="P8" s="133"/>
      <c r="Q8" s="133"/>
      <c r="R8" s="133"/>
    </row>
    <row r="9" spans="1:58" x14ac:dyDescent="0.3">
      <c r="D9" s="372" t="s">
        <v>471</v>
      </c>
      <c r="E9" s="372"/>
      <c r="F9" s="372"/>
      <c r="G9" s="372"/>
      <c r="H9" s="372"/>
      <c r="J9" s="133"/>
      <c r="K9" s="133"/>
      <c r="L9" s="133"/>
      <c r="M9" s="133"/>
      <c r="N9" s="133"/>
      <c r="O9" s="133"/>
      <c r="P9" s="133"/>
      <c r="Q9" s="133"/>
      <c r="R9" s="133"/>
    </row>
    <row r="10" spans="1:58" ht="16.2" thickBot="1" x14ac:dyDescent="0.35">
      <c r="D10" s="154" t="s">
        <v>466</v>
      </c>
      <c r="E10" s="155" t="s">
        <v>463</v>
      </c>
      <c r="F10" s="402" t="s">
        <v>467</v>
      </c>
      <c r="G10" s="403"/>
      <c r="H10" s="403"/>
      <c r="I10" s="404"/>
      <c r="J10" s="155" t="s">
        <v>463</v>
      </c>
      <c r="K10" s="133"/>
      <c r="L10" s="133"/>
      <c r="M10" s="133"/>
      <c r="N10" s="133"/>
      <c r="O10" s="133"/>
      <c r="P10" s="133"/>
      <c r="Q10" s="133"/>
      <c r="R10" s="133"/>
    </row>
    <row r="11" spans="1:58" ht="15.6" customHeight="1" x14ac:dyDescent="0.3">
      <c r="D11" s="405" t="s">
        <v>364</v>
      </c>
      <c r="E11" s="407"/>
      <c r="F11" s="409" t="s">
        <v>388</v>
      </c>
      <c r="G11" s="410"/>
      <c r="H11" s="410"/>
      <c r="I11" s="410"/>
      <c r="J11" s="156"/>
      <c r="K11" s="133"/>
      <c r="L11" s="133"/>
      <c r="M11" s="133"/>
      <c r="N11" s="133"/>
      <c r="O11" s="133"/>
      <c r="P11" s="133"/>
      <c r="Q11" s="133"/>
      <c r="R11" s="133"/>
    </row>
    <row r="12" spans="1:58" ht="15.6" customHeight="1" x14ac:dyDescent="0.3">
      <c r="D12" s="406"/>
      <c r="E12" s="408"/>
      <c r="F12" s="411" t="s">
        <v>392</v>
      </c>
      <c r="G12" s="393"/>
      <c r="H12" s="393"/>
      <c r="I12" s="393"/>
      <c r="J12" s="157"/>
      <c r="K12" s="133"/>
      <c r="L12" s="133"/>
      <c r="M12" s="133"/>
      <c r="N12" s="133"/>
      <c r="O12" s="133"/>
      <c r="P12" s="133"/>
      <c r="Q12" s="133"/>
      <c r="R12" s="133"/>
    </row>
    <row r="13" spans="1:58" ht="33.6" customHeight="1" x14ac:dyDescent="0.3">
      <c r="D13" s="406"/>
      <c r="E13" s="408"/>
      <c r="F13" s="411" t="s">
        <v>503</v>
      </c>
      <c r="G13" s="393"/>
      <c r="H13" s="393"/>
      <c r="I13" s="393"/>
      <c r="J13" s="157"/>
      <c r="K13" s="133"/>
      <c r="L13" s="133"/>
      <c r="M13" s="133"/>
      <c r="N13" s="133"/>
      <c r="O13" s="133"/>
      <c r="P13" s="133"/>
      <c r="Q13" s="133"/>
      <c r="R13" s="133"/>
    </row>
    <row r="14" spans="1:58" ht="18.600000000000001" customHeight="1" x14ac:dyDescent="0.3">
      <c r="E14" s="158"/>
      <c r="F14" s="385" t="s">
        <v>464</v>
      </c>
      <c r="G14" s="385"/>
      <c r="H14" s="385"/>
      <c r="I14" s="385"/>
      <c r="J14" s="306" t="str">
        <f>IF(SUM(J11:J13)=100%,100%,"Corregir, debe sumar 100%")</f>
        <v>Corregir, debe sumar 100%</v>
      </c>
      <c r="K14" s="133"/>
      <c r="L14" s="133"/>
      <c r="M14" s="133"/>
      <c r="N14" s="133"/>
      <c r="O14" s="133"/>
      <c r="P14" s="133"/>
      <c r="Q14" s="133"/>
      <c r="R14" s="133"/>
    </row>
    <row r="15" spans="1:58" ht="18.600000000000001" thickBot="1" x14ac:dyDescent="0.35">
      <c r="E15" s="158"/>
      <c r="F15" s="159"/>
      <c r="G15" s="159"/>
      <c r="H15" s="160"/>
      <c r="I15" s="161"/>
      <c r="J15" s="162"/>
      <c r="K15" s="133"/>
      <c r="L15" s="133"/>
      <c r="M15" s="133"/>
      <c r="N15" s="133"/>
      <c r="O15" s="133"/>
      <c r="P15" s="133"/>
      <c r="Q15" s="133"/>
      <c r="R15" s="133"/>
    </row>
    <row r="16" spans="1:58" ht="15.6" customHeight="1" x14ac:dyDescent="0.3">
      <c r="D16" s="386" t="s">
        <v>365</v>
      </c>
      <c r="E16" s="389"/>
      <c r="F16" s="392" t="s">
        <v>500</v>
      </c>
      <c r="G16" s="393"/>
      <c r="H16" s="393"/>
      <c r="I16" s="393"/>
      <c r="J16" s="157"/>
      <c r="K16" s="133"/>
      <c r="L16" s="133"/>
      <c r="M16" s="133"/>
      <c r="N16" s="133"/>
      <c r="O16" s="133"/>
      <c r="P16" s="133"/>
      <c r="Q16" s="133"/>
      <c r="R16" s="133"/>
    </row>
    <row r="17" spans="2:18" ht="15.6" customHeight="1" x14ac:dyDescent="0.3">
      <c r="D17" s="387"/>
      <c r="E17" s="390"/>
      <c r="F17" s="392" t="s">
        <v>501</v>
      </c>
      <c r="G17" s="393"/>
      <c r="H17" s="393"/>
      <c r="I17" s="393"/>
      <c r="J17" s="157"/>
      <c r="K17" s="133"/>
      <c r="L17" s="133"/>
      <c r="M17" s="133"/>
      <c r="N17" s="133"/>
      <c r="O17" s="133"/>
      <c r="P17" s="133"/>
      <c r="Q17" s="133"/>
      <c r="R17" s="133"/>
    </row>
    <row r="18" spans="2:18" ht="16.2" customHeight="1" thickBot="1" x14ac:dyDescent="0.35">
      <c r="D18" s="388"/>
      <c r="E18" s="391"/>
      <c r="F18" s="394" t="s">
        <v>502</v>
      </c>
      <c r="G18" s="395"/>
      <c r="H18" s="395"/>
      <c r="I18" s="395"/>
      <c r="J18" s="163"/>
      <c r="K18" s="133"/>
      <c r="L18" s="133"/>
      <c r="M18" s="133"/>
      <c r="N18" s="133"/>
      <c r="O18" s="133"/>
      <c r="P18" s="133"/>
      <c r="Q18" s="133"/>
      <c r="R18" s="133"/>
    </row>
    <row r="19" spans="2:18" ht="18.600000000000001" customHeight="1" x14ac:dyDescent="0.3">
      <c r="E19" s="158"/>
      <c r="F19" s="385" t="s">
        <v>464</v>
      </c>
      <c r="G19" s="385"/>
      <c r="H19" s="385"/>
      <c r="I19" s="385"/>
      <c r="J19" s="306" t="str">
        <f>IF(SUM(J16:J18)=100%,100%,"Corregir, debe sumar 100%")</f>
        <v>Corregir, debe sumar 100%</v>
      </c>
      <c r="P19" s="138"/>
    </row>
    <row r="20" spans="2:18" ht="18.600000000000001" thickBot="1" x14ac:dyDescent="0.35">
      <c r="E20" s="158"/>
      <c r="F20" s="159"/>
      <c r="G20" s="159"/>
      <c r="H20" s="160"/>
      <c r="I20" s="161"/>
      <c r="J20" s="164"/>
      <c r="P20" s="138"/>
    </row>
    <row r="21" spans="2:18" ht="48" customHeight="1" thickBot="1" x14ac:dyDescent="0.35">
      <c r="D21" s="165" t="s">
        <v>379</v>
      </c>
      <c r="E21" s="166"/>
      <c r="F21" s="396" t="s">
        <v>505</v>
      </c>
      <c r="G21" s="397"/>
      <c r="H21" s="397"/>
      <c r="I21" s="398"/>
      <c r="J21" s="163"/>
      <c r="P21" s="138"/>
    </row>
    <row r="22" spans="2:18" ht="18.600000000000001" customHeight="1" x14ac:dyDescent="0.3">
      <c r="F22" s="385" t="s">
        <v>464</v>
      </c>
      <c r="G22" s="385"/>
      <c r="H22" s="385"/>
      <c r="I22" s="385"/>
      <c r="J22" s="306" t="str">
        <f>IF(SUM(J21:J21)=100%,100%,"Corregir, debe sumar 100%")</f>
        <v>Corregir, debe sumar 100%</v>
      </c>
      <c r="P22" s="138"/>
    </row>
    <row r="23" spans="2:18" ht="18.600000000000001" customHeight="1" thickBot="1" x14ac:dyDescent="0.35">
      <c r="F23" s="159"/>
      <c r="G23" s="159"/>
      <c r="H23" s="159"/>
      <c r="I23" s="159"/>
      <c r="J23" s="164"/>
      <c r="P23" s="138"/>
    </row>
    <row r="24" spans="2:18" ht="21.6" thickBot="1" x14ac:dyDescent="0.35">
      <c r="D24" s="167" t="s">
        <v>465</v>
      </c>
      <c r="E24" s="307" t="str">
        <f>IF((E11+E16+E21)=100%,100%,"Corregir, debe sumar 100%")</f>
        <v>Corregir, debe sumar 100%</v>
      </c>
      <c r="F24" s="142"/>
      <c r="G24" s="142"/>
      <c r="H24" s="168"/>
      <c r="I24" s="161"/>
      <c r="P24" s="138"/>
    </row>
    <row r="25" spans="2:18" x14ac:dyDescent="0.3">
      <c r="H25" s="169"/>
      <c r="I25" s="161"/>
      <c r="P25" s="138"/>
    </row>
    <row r="27" spans="2:18" s="133" customFormat="1" ht="14.4" x14ac:dyDescent="0.3"/>
    <row r="28" spans="2:18" s="133" customFormat="1" ht="21" x14ac:dyDescent="0.3">
      <c r="C28" s="145" t="s">
        <v>511</v>
      </c>
      <c r="D28" s="140"/>
    </row>
    <row r="29" spans="2:18" s="133" customFormat="1" ht="6.6" customHeight="1" x14ac:dyDescent="0.3">
      <c r="C29" s="142"/>
      <c r="D29" s="140"/>
    </row>
    <row r="30" spans="2:18" s="133" customFormat="1" ht="18" x14ac:dyDescent="0.35">
      <c r="C30" s="171" t="str">
        <f>+D5</f>
        <v>Proyecto: Código: xxxxxxxxxxxx. Nombre:   xxxxxxxxxxx</v>
      </c>
      <c r="D30" s="143"/>
    </row>
    <row r="31" spans="2:18" s="133" customFormat="1" ht="14.4" x14ac:dyDescent="0.3"/>
    <row r="32" spans="2:18" s="143" customFormat="1" ht="36.6" customHeight="1" x14ac:dyDescent="0.4">
      <c r="B32" s="173"/>
      <c r="C32" s="152" t="s">
        <v>473</v>
      </c>
      <c r="D32" s="174" t="s">
        <v>477</v>
      </c>
      <c r="E32" s="135"/>
      <c r="F32" s="175"/>
      <c r="G32" s="175"/>
    </row>
    <row r="33" spans="1:58" x14ac:dyDescent="0.3">
      <c r="D33" s="176" t="s">
        <v>474</v>
      </c>
      <c r="E33" s="147"/>
    </row>
    <row r="34" spans="1:58" s="144" customFormat="1" x14ac:dyDescent="0.3">
      <c r="A34" s="140"/>
      <c r="B34" s="141"/>
      <c r="C34" s="142"/>
      <c r="D34" s="176" t="s">
        <v>475</v>
      </c>
      <c r="E34" s="135"/>
      <c r="F34" s="133"/>
      <c r="G34" s="133"/>
      <c r="I34" s="137"/>
      <c r="J34" s="138"/>
      <c r="K34" s="139"/>
      <c r="L34" s="139"/>
      <c r="M34" s="140"/>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row>
    <row r="35" spans="1:58" s="144" customFormat="1" ht="15" customHeight="1" x14ac:dyDescent="0.3">
      <c r="A35" s="140"/>
      <c r="B35" s="141"/>
      <c r="C35" s="142"/>
      <c r="D35" s="399" t="s">
        <v>489</v>
      </c>
      <c r="E35" s="399"/>
      <c r="F35" s="399"/>
      <c r="G35" s="399"/>
      <c r="I35" s="137"/>
      <c r="J35" s="138"/>
      <c r="K35" s="139"/>
      <c r="L35" s="139"/>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row>
    <row r="36" spans="1:58" s="170" customFormat="1" x14ac:dyDescent="0.3">
      <c r="D36" s="177"/>
      <c r="E36" s="178"/>
      <c r="F36" s="400" t="s">
        <v>145</v>
      </c>
      <c r="G36" s="400"/>
    </row>
    <row r="37" spans="1:58" s="172" customFormat="1" ht="31.2" x14ac:dyDescent="0.3">
      <c r="B37" s="381" t="s">
        <v>144</v>
      </c>
      <c r="C37" s="381"/>
      <c r="D37" s="381"/>
      <c r="E37" s="180" t="s">
        <v>462</v>
      </c>
      <c r="F37" s="181" t="s">
        <v>147</v>
      </c>
      <c r="G37" s="181" t="s">
        <v>148</v>
      </c>
    </row>
    <row r="38" spans="1:58" s="144" customFormat="1" x14ac:dyDescent="0.3">
      <c r="A38" s="252" t="e">
        <f>IF(AVERAGE(E46,E52,E59)=100%,AVERAGE(E46,E52,E59),"La suma del % de las etapas de la fase debe llegar a 100%")</f>
        <v>#DIV/0!</v>
      </c>
      <c r="B38" s="182" t="s">
        <v>364</v>
      </c>
      <c r="C38" s="182"/>
      <c r="D38" s="182"/>
      <c r="E38" s="255">
        <f>+E11</f>
        <v>0</v>
      </c>
      <c r="F38" s="256">
        <f>_xlfn.AGGREGATE(5,7,F39,F48,F54)</f>
        <v>45292</v>
      </c>
      <c r="G38" s="256">
        <f>_xlfn.AGGREGATE(4,7,G39,G48,G54)</f>
        <v>45292</v>
      </c>
      <c r="I38" s="137"/>
      <c r="J38" s="138"/>
      <c r="K38" s="139"/>
      <c r="L38" s="139"/>
      <c r="M38" s="140"/>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row>
    <row r="39" spans="1:58" s="144" customFormat="1" x14ac:dyDescent="0.3">
      <c r="A39" s="140"/>
      <c r="B39" s="183"/>
      <c r="C39" s="184" t="s">
        <v>388</v>
      </c>
      <c r="D39" s="184"/>
      <c r="E39" s="257">
        <f>+J11</f>
        <v>0</v>
      </c>
      <c r="F39" s="258">
        <f>_xlfn.AGGREGATE(5,7,F40,F41,F42,F43,F44,F45)</f>
        <v>45292</v>
      </c>
      <c r="G39" s="258">
        <f>_xlfn.AGGREGATE(4,7,G40,G41,G42,G43,G44,G45)</f>
        <v>45292</v>
      </c>
      <c r="I39" s="137"/>
      <c r="J39" s="138"/>
      <c r="K39" s="139"/>
      <c r="L39" s="139"/>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row>
    <row r="40" spans="1:58" s="144" customFormat="1" x14ac:dyDescent="0.3">
      <c r="A40" s="140"/>
      <c r="B40" s="183"/>
      <c r="C40" s="185"/>
      <c r="D40" s="186" t="s">
        <v>366</v>
      </c>
      <c r="E40" s="187" t="s">
        <v>450</v>
      </c>
      <c r="F40" s="188">
        <v>45292</v>
      </c>
      <c r="G40" s="188">
        <v>45292</v>
      </c>
      <c r="I40" s="137"/>
      <c r="J40" s="138"/>
      <c r="K40" s="139"/>
      <c r="L40" s="139"/>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row>
    <row r="41" spans="1:58" s="144" customFormat="1" x14ac:dyDescent="0.3">
      <c r="A41" s="140"/>
      <c r="B41" s="183"/>
      <c r="C41" s="185"/>
      <c r="D41" s="186" t="s">
        <v>367</v>
      </c>
      <c r="E41" s="187" t="s">
        <v>450</v>
      </c>
      <c r="F41" s="188">
        <v>45292</v>
      </c>
      <c r="G41" s="188">
        <v>45292</v>
      </c>
      <c r="I41" s="137"/>
      <c r="J41" s="138"/>
      <c r="K41" s="139"/>
      <c r="L41" s="139"/>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row>
    <row r="42" spans="1:58" s="144" customFormat="1" x14ac:dyDescent="0.3">
      <c r="A42" s="140"/>
      <c r="B42" s="183"/>
      <c r="C42" s="185"/>
      <c r="D42" s="186" t="s">
        <v>368</v>
      </c>
      <c r="E42" s="187" t="s">
        <v>450</v>
      </c>
      <c r="F42" s="188">
        <v>45292</v>
      </c>
      <c r="G42" s="188">
        <v>45292</v>
      </c>
      <c r="I42" s="137"/>
      <c r="J42" s="138"/>
      <c r="K42" s="139"/>
      <c r="L42" s="139"/>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row>
    <row r="43" spans="1:58" s="144" customFormat="1" x14ac:dyDescent="0.3">
      <c r="A43" s="189" t="s">
        <v>376</v>
      </c>
      <c r="B43" s="183"/>
      <c r="C43" s="185"/>
      <c r="D43" s="186" t="s">
        <v>375</v>
      </c>
      <c r="E43" s="187" t="s">
        <v>450</v>
      </c>
      <c r="F43" s="188">
        <v>45292</v>
      </c>
      <c r="G43" s="188">
        <v>45292</v>
      </c>
      <c r="I43" s="137"/>
      <c r="J43" s="138"/>
      <c r="K43" s="139"/>
      <c r="L43" s="139"/>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row>
    <row r="44" spans="1:58" s="144" customFormat="1" x14ac:dyDescent="0.3">
      <c r="A44" s="140"/>
      <c r="B44" s="183"/>
      <c r="C44" s="185"/>
      <c r="D44" s="190" t="s">
        <v>377</v>
      </c>
      <c r="E44" s="187" t="s">
        <v>459</v>
      </c>
      <c r="F44" s="188">
        <v>45292</v>
      </c>
      <c r="G44" s="188">
        <v>45292</v>
      </c>
      <c r="I44" s="137"/>
      <c r="J44" s="138"/>
      <c r="K44" s="139"/>
      <c r="L44" s="139"/>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row>
    <row r="45" spans="1:58" s="144" customFormat="1" x14ac:dyDescent="0.3">
      <c r="A45" s="140"/>
      <c r="B45" s="183"/>
      <c r="C45" s="185"/>
      <c r="D45" s="190" t="s">
        <v>377</v>
      </c>
      <c r="E45" s="187" t="s">
        <v>459</v>
      </c>
      <c r="F45" s="188">
        <v>45292</v>
      </c>
      <c r="G45" s="188">
        <v>45292</v>
      </c>
      <c r="I45" s="137"/>
      <c r="J45" s="138"/>
      <c r="K45" s="139"/>
      <c r="L45" s="139"/>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row>
    <row r="46" spans="1:58" s="144" customFormat="1" ht="62.4" x14ac:dyDescent="0.3">
      <c r="A46" s="140"/>
      <c r="B46" s="183"/>
      <c r="C46" s="191"/>
      <c r="D46" s="192" t="s">
        <v>461</v>
      </c>
      <c r="E46" s="259" t="str">
        <f>IF(SUM(E40:E45)=100%,SUM(E40:E45),"La suma del % de las actividades de la etapa debe llegar a 100%")</f>
        <v>La suma del % de las actividades de la etapa debe llegar a 100%</v>
      </c>
      <c r="F46" s="193"/>
      <c r="G46" s="193"/>
      <c r="I46" s="137"/>
      <c r="J46" s="138"/>
      <c r="K46" s="139"/>
      <c r="L46" s="139"/>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row>
    <row r="47" spans="1:58" s="144" customFormat="1" x14ac:dyDescent="0.3">
      <c r="A47" s="140"/>
      <c r="B47" s="183"/>
      <c r="C47" s="194"/>
      <c r="D47" s="194"/>
      <c r="E47" s="141"/>
      <c r="F47" s="141"/>
      <c r="G47" s="141"/>
      <c r="I47" s="137"/>
      <c r="J47" s="138"/>
      <c r="K47" s="139"/>
      <c r="L47" s="139"/>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row>
    <row r="48" spans="1:58" s="144" customFormat="1" x14ac:dyDescent="0.3">
      <c r="A48" s="140"/>
      <c r="B48" s="183"/>
      <c r="C48" s="184" t="s">
        <v>392</v>
      </c>
      <c r="D48" s="184"/>
      <c r="E48" s="260">
        <f>+J12</f>
        <v>0</v>
      </c>
      <c r="F48" s="258">
        <f>+_xlfn.AGGREGATE(5,7,F49,F50,F51)</f>
        <v>45292</v>
      </c>
      <c r="G48" s="258">
        <f>_xlfn.AGGREGATE(4,7,G49,G50,G51)</f>
        <v>45292</v>
      </c>
      <c r="I48" s="137"/>
      <c r="J48" s="138"/>
      <c r="K48" s="139"/>
      <c r="L48" s="139"/>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row>
    <row r="49" spans="1:58" s="144" customFormat="1" x14ac:dyDescent="0.3">
      <c r="A49" s="140"/>
      <c r="B49" s="183"/>
      <c r="C49" s="185"/>
      <c r="D49" s="186" t="s">
        <v>151</v>
      </c>
      <c r="E49" s="187" t="s">
        <v>450</v>
      </c>
      <c r="F49" s="188">
        <v>45292</v>
      </c>
      <c r="G49" s="188">
        <v>45292</v>
      </c>
      <c r="I49" s="137"/>
      <c r="J49" s="138"/>
      <c r="K49" s="139"/>
      <c r="L49" s="139"/>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row>
    <row r="50" spans="1:58" s="144" customFormat="1" x14ac:dyDescent="0.3">
      <c r="A50" s="140"/>
      <c r="B50" s="183"/>
      <c r="C50" s="185"/>
      <c r="D50" s="186" t="s">
        <v>370</v>
      </c>
      <c r="E50" s="187" t="s">
        <v>450</v>
      </c>
      <c r="F50" s="188">
        <v>45292</v>
      </c>
      <c r="G50" s="188">
        <v>45292</v>
      </c>
      <c r="I50" s="137"/>
      <c r="J50" s="138"/>
      <c r="K50" s="139"/>
      <c r="L50" s="139"/>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row>
    <row r="51" spans="1:58" s="144" customFormat="1" x14ac:dyDescent="0.3">
      <c r="A51" s="140"/>
      <c r="B51" s="183"/>
      <c r="C51" s="185"/>
      <c r="D51" s="186" t="s">
        <v>369</v>
      </c>
      <c r="E51" s="187" t="s">
        <v>450</v>
      </c>
      <c r="F51" s="188">
        <v>45292</v>
      </c>
      <c r="G51" s="188">
        <v>45292</v>
      </c>
      <c r="I51" s="137"/>
      <c r="J51" s="138"/>
      <c r="K51" s="139"/>
      <c r="L51" s="139"/>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row>
    <row r="52" spans="1:58" s="144" customFormat="1" ht="62.4" x14ac:dyDescent="0.3">
      <c r="A52" s="140"/>
      <c r="B52" s="183"/>
      <c r="C52" s="191"/>
      <c r="D52" s="192" t="s">
        <v>461</v>
      </c>
      <c r="E52" s="261" t="str">
        <f>IF(SUM(E49:E51)=100%,SUM(E49:E51),"La suma del % de las actividades de la etapa debe llegar a 100%")</f>
        <v>La suma del % de las actividades de la etapa debe llegar a 100%</v>
      </c>
      <c r="F52" s="193"/>
      <c r="G52" s="193"/>
      <c r="I52" s="137"/>
      <c r="J52" s="138"/>
      <c r="K52" s="139"/>
      <c r="L52" s="139"/>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row>
    <row r="53" spans="1:58" s="144" customFormat="1" x14ac:dyDescent="0.3">
      <c r="A53" s="140"/>
      <c r="B53" s="183"/>
      <c r="C53" s="195"/>
      <c r="D53" s="196"/>
      <c r="E53" s="197"/>
      <c r="F53" s="198"/>
      <c r="G53" s="198"/>
      <c r="I53" s="137"/>
      <c r="J53" s="138"/>
      <c r="K53" s="139"/>
      <c r="L53" s="139"/>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row>
    <row r="54" spans="1:58" s="144" customFormat="1" x14ac:dyDescent="0.3">
      <c r="A54" s="140"/>
      <c r="B54" s="183"/>
      <c r="C54" s="184" t="str">
        <f>+F13</f>
        <v>1.3.-1.5. ETAPAS: SELECCIÓN Y PRIORIZACIÓN / APROBACIÓN / REGISTRO EN EL BPIP</v>
      </c>
      <c r="D54" s="184"/>
      <c r="E54" s="260">
        <f>+J13</f>
        <v>0</v>
      </c>
      <c r="F54" s="258">
        <f>_xlfn.AGGREGATE(5,7,F55,F56,F57,F58)</f>
        <v>45292</v>
      </c>
      <c r="G54" s="258">
        <f>_xlfn.AGGREGATE(4,7,G55,G56,G57,G58)</f>
        <v>45292</v>
      </c>
      <c r="I54" s="137"/>
      <c r="J54" s="138"/>
      <c r="K54" s="139"/>
      <c r="L54" s="139"/>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row>
    <row r="55" spans="1:58" s="144" customFormat="1" x14ac:dyDescent="0.3">
      <c r="A55" s="189" t="s">
        <v>376</v>
      </c>
      <c r="B55" s="183"/>
      <c r="C55" s="199"/>
      <c r="D55" s="186" t="s">
        <v>476</v>
      </c>
      <c r="E55" s="187" t="s">
        <v>450</v>
      </c>
      <c r="F55" s="188">
        <v>45292</v>
      </c>
      <c r="G55" s="188">
        <v>45292</v>
      </c>
      <c r="I55" s="137"/>
      <c r="J55" s="138"/>
      <c r="K55" s="139"/>
      <c r="L55" s="139"/>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row>
    <row r="56" spans="1:58" s="144" customFormat="1" x14ac:dyDescent="0.3">
      <c r="A56" s="140"/>
      <c r="B56" s="183"/>
      <c r="C56" s="199"/>
      <c r="D56" s="186" t="s">
        <v>153</v>
      </c>
      <c r="E56" s="187" t="s">
        <v>450</v>
      </c>
      <c r="F56" s="188">
        <v>45292</v>
      </c>
      <c r="G56" s="188">
        <v>45292</v>
      </c>
      <c r="I56" s="137"/>
      <c r="J56" s="138"/>
      <c r="K56" s="139"/>
      <c r="L56" s="139"/>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row>
    <row r="57" spans="1:58" s="144" customFormat="1" x14ac:dyDescent="0.3">
      <c r="A57" s="140"/>
      <c r="B57" s="183"/>
      <c r="C57" s="199"/>
      <c r="D57" s="186" t="s">
        <v>504</v>
      </c>
      <c r="E57" s="187" t="s">
        <v>450</v>
      </c>
      <c r="F57" s="188">
        <v>45292</v>
      </c>
      <c r="G57" s="188">
        <v>45292</v>
      </c>
      <c r="I57" s="137"/>
      <c r="J57" s="138"/>
      <c r="K57" s="139"/>
      <c r="L57" s="139"/>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row>
    <row r="58" spans="1:58" s="144" customFormat="1" x14ac:dyDescent="0.3">
      <c r="A58" s="140"/>
      <c r="B58" s="183"/>
      <c r="C58" s="199"/>
      <c r="D58" s="190" t="s">
        <v>377</v>
      </c>
      <c r="E58" s="187" t="s">
        <v>450</v>
      </c>
      <c r="F58" s="188">
        <v>45292</v>
      </c>
      <c r="G58" s="188">
        <v>45292</v>
      </c>
      <c r="I58" s="137"/>
      <c r="J58" s="138"/>
      <c r="K58" s="139"/>
      <c r="L58" s="139"/>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row>
    <row r="59" spans="1:58" s="144" customFormat="1" ht="62.4" x14ac:dyDescent="0.3">
      <c r="A59" s="140"/>
      <c r="B59" s="183"/>
      <c r="C59" s="191"/>
      <c r="D59" s="192" t="s">
        <v>461</v>
      </c>
      <c r="E59" s="261" t="str">
        <f>IF(SUM(E55:E58)=100%,SUM(E55:E58),"La suma del % de las actividades de la etapa debe llegar a 100%")</f>
        <v>La suma del % de las actividades de la etapa debe llegar a 100%</v>
      </c>
      <c r="F59" s="193"/>
      <c r="G59" s="193"/>
      <c r="I59" s="137"/>
      <c r="J59" s="138"/>
      <c r="K59" s="139"/>
      <c r="L59" s="139"/>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row>
    <row r="60" spans="1:58" s="144" customFormat="1" x14ac:dyDescent="0.3">
      <c r="A60" s="140"/>
      <c r="B60" s="183"/>
      <c r="C60" s="200"/>
      <c r="D60" s="201"/>
      <c r="E60" s="197"/>
      <c r="F60" s="198"/>
      <c r="G60" s="198"/>
      <c r="I60" s="137"/>
      <c r="J60" s="138"/>
      <c r="K60" s="139"/>
      <c r="L60" s="139"/>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row>
    <row r="61" spans="1:58" s="144" customFormat="1" x14ac:dyDescent="0.3">
      <c r="A61" s="253" t="e">
        <f>IF(AVERAGE(E66,E75,E84)=100%,AVERAGE(E66,E75,E84),"La suma del % de las etapas de la fase debe llegar a 100%")</f>
        <v>#DIV/0!</v>
      </c>
      <c r="B61" s="182" t="s">
        <v>365</v>
      </c>
      <c r="C61" s="182"/>
      <c r="D61" s="182"/>
      <c r="E61" s="255">
        <f>+E16</f>
        <v>0</v>
      </c>
      <c r="F61" s="262">
        <f>_xlfn.AGGREGATE(5,7,F62,F68,F77)</f>
        <v>45292</v>
      </c>
      <c r="G61" s="262">
        <f>_xlfn.AGGREGATE(4,7,G62,G68,G77)</f>
        <v>45292</v>
      </c>
      <c r="J61" s="138"/>
      <c r="K61" s="139"/>
      <c r="L61" s="139"/>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row>
    <row r="62" spans="1:58" s="144" customFormat="1" x14ac:dyDescent="0.3">
      <c r="A62" s="140"/>
      <c r="B62" s="202"/>
      <c r="C62" s="184" t="str">
        <f>+F16</f>
        <v>2.1.  ETAPA: FINANCIAMIENTO</v>
      </c>
      <c r="D62" s="184"/>
      <c r="E62" s="260">
        <f>+J16</f>
        <v>0</v>
      </c>
      <c r="F62" s="258">
        <f>_xlfn.AGGREGATE(5,7,F63,F64,F65)</f>
        <v>45292</v>
      </c>
      <c r="G62" s="258">
        <f>_xlfn.AGGREGATE(4,7,G63,G64,G65)</f>
        <v>45292</v>
      </c>
      <c r="I62" s="137"/>
      <c r="J62" s="138"/>
      <c r="K62" s="139"/>
      <c r="L62" s="139"/>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row>
    <row r="63" spans="1:58" s="144" customFormat="1" x14ac:dyDescent="0.3">
      <c r="A63" s="140"/>
      <c r="B63" s="202"/>
      <c r="C63" s="185"/>
      <c r="D63" s="203" t="s">
        <v>397</v>
      </c>
      <c r="E63" s="187" t="s">
        <v>450</v>
      </c>
      <c r="F63" s="188">
        <v>45292</v>
      </c>
      <c r="G63" s="188">
        <v>45292</v>
      </c>
      <c r="I63" s="137"/>
      <c r="J63" s="138"/>
      <c r="K63" s="139"/>
      <c r="L63" s="139"/>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row>
    <row r="64" spans="1:58" s="144" customFormat="1" x14ac:dyDescent="0.3">
      <c r="A64" s="140"/>
      <c r="B64" s="202"/>
      <c r="C64" s="185"/>
      <c r="D64" s="203" t="s">
        <v>395</v>
      </c>
      <c r="E64" s="187" t="s">
        <v>450</v>
      </c>
      <c r="F64" s="188">
        <v>45292</v>
      </c>
      <c r="G64" s="188">
        <v>45292</v>
      </c>
      <c r="I64" s="137"/>
      <c r="J64" s="138"/>
      <c r="K64" s="139"/>
      <c r="L64" s="139"/>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row>
    <row r="65" spans="1:58" s="144" customFormat="1" x14ac:dyDescent="0.3">
      <c r="A65" s="140"/>
      <c r="B65" s="202"/>
      <c r="C65" s="185"/>
      <c r="D65" s="204" t="s">
        <v>396</v>
      </c>
      <c r="E65" s="187" t="s">
        <v>450</v>
      </c>
      <c r="F65" s="188">
        <v>45292</v>
      </c>
      <c r="G65" s="188">
        <v>45292</v>
      </c>
      <c r="I65" s="137"/>
      <c r="J65" s="138"/>
      <c r="K65" s="139"/>
      <c r="L65" s="139"/>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row>
    <row r="66" spans="1:58" s="144" customFormat="1" ht="62.4" x14ac:dyDescent="0.3">
      <c r="A66" s="140"/>
      <c r="B66" s="202"/>
      <c r="C66" s="191"/>
      <c r="D66" s="192" t="s">
        <v>461</v>
      </c>
      <c r="E66" s="261" t="str">
        <f>IF(SUM(E63:E65)=100%,SUM(E63:E65),"La suma del % de las actividades de la etapa debe llegar a 100%")</f>
        <v>La suma del % de las actividades de la etapa debe llegar a 100%</v>
      </c>
      <c r="F66" s="193"/>
      <c r="G66" s="193"/>
      <c r="I66" s="137"/>
      <c r="J66" s="138"/>
      <c r="K66" s="139"/>
      <c r="L66" s="139"/>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row>
    <row r="67" spans="1:58" s="144" customFormat="1" x14ac:dyDescent="0.3">
      <c r="A67" s="140"/>
      <c r="B67" s="202"/>
      <c r="C67" s="194"/>
      <c r="D67" s="205"/>
      <c r="E67" s="197"/>
      <c r="F67" s="198"/>
      <c r="G67" s="198"/>
      <c r="I67" s="137"/>
      <c r="J67" s="138"/>
      <c r="K67" s="139"/>
      <c r="L67" s="139"/>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row>
    <row r="68" spans="1:58" s="144" customFormat="1" x14ac:dyDescent="0.3">
      <c r="A68" s="189" t="s">
        <v>376</v>
      </c>
      <c r="B68" s="202"/>
      <c r="C68" s="184" t="str">
        <f>+F17</f>
        <v>2.2. ETAPA: LICITACIÓN Y CONTRATACIÓN</v>
      </c>
      <c r="D68" s="184"/>
      <c r="E68" s="260">
        <f>+J17</f>
        <v>0</v>
      </c>
      <c r="F68" s="258">
        <f>_xlfn.AGGREGATE(5,7,F69,F70,F71,F72,F73,F74)</f>
        <v>45292</v>
      </c>
      <c r="G68" s="258">
        <f>_xlfn.AGGREGATE(4,7,G69,G70,G71,G72,G73,G74)</f>
        <v>45292</v>
      </c>
      <c r="I68" s="137"/>
      <c r="J68" s="138"/>
      <c r="K68" s="139"/>
      <c r="L68" s="139"/>
      <c r="M68" s="140"/>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row>
    <row r="69" spans="1:58" s="144" customFormat="1" x14ac:dyDescent="0.3">
      <c r="A69" s="140"/>
      <c r="B69" s="202"/>
      <c r="C69" s="185"/>
      <c r="D69" s="203" t="s">
        <v>155</v>
      </c>
      <c r="E69" s="187" t="s">
        <v>450</v>
      </c>
      <c r="F69" s="188">
        <v>45292</v>
      </c>
      <c r="G69" s="188">
        <v>45292</v>
      </c>
      <c r="I69" s="137"/>
      <c r="J69" s="138"/>
      <c r="K69" s="139"/>
      <c r="L69" s="139"/>
      <c r="M69" s="140"/>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row>
    <row r="70" spans="1:58" s="144" customFormat="1" x14ac:dyDescent="0.3">
      <c r="A70" s="140"/>
      <c r="B70" s="202"/>
      <c r="C70" s="185"/>
      <c r="D70" s="203" t="s">
        <v>156</v>
      </c>
      <c r="E70" s="187" t="s">
        <v>450</v>
      </c>
      <c r="F70" s="188">
        <v>45292</v>
      </c>
      <c r="G70" s="188">
        <v>45292</v>
      </c>
      <c r="I70" s="137"/>
      <c r="J70" s="138"/>
      <c r="K70" s="139"/>
      <c r="L70" s="139"/>
      <c r="M70" s="140"/>
      <c r="N70" s="140"/>
      <c r="O70" s="140"/>
      <c r="P70" s="140"/>
      <c r="Q70" s="140"/>
      <c r="R70" s="140"/>
      <c r="S70" s="140"/>
      <c r="T70" s="140"/>
      <c r="U70" s="140"/>
      <c r="V70" s="140"/>
      <c r="W70" s="140"/>
      <c r="X70" s="140"/>
      <c r="Y70" s="140"/>
      <c r="Z70" s="14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row>
    <row r="71" spans="1:58" s="144" customFormat="1" x14ac:dyDescent="0.3">
      <c r="A71" s="140"/>
      <c r="B71" s="202"/>
      <c r="C71" s="185"/>
      <c r="D71" s="203" t="s">
        <v>157</v>
      </c>
      <c r="E71" s="187" t="s">
        <v>450</v>
      </c>
      <c r="F71" s="188">
        <v>45292</v>
      </c>
      <c r="G71" s="188">
        <v>45292</v>
      </c>
      <c r="I71" s="137"/>
      <c r="J71" s="138"/>
      <c r="K71" s="139"/>
      <c r="L71" s="139"/>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row>
    <row r="72" spans="1:58" s="144" customFormat="1" x14ac:dyDescent="0.3">
      <c r="A72" s="140"/>
      <c r="B72" s="202"/>
      <c r="C72" s="185"/>
      <c r="D72" s="203" t="s">
        <v>380</v>
      </c>
      <c r="E72" s="187" t="s">
        <v>450</v>
      </c>
      <c r="F72" s="188">
        <v>45292</v>
      </c>
      <c r="G72" s="188">
        <v>45292</v>
      </c>
      <c r="I72" s="137"/>
      <c r="J72" s="138"/>
      <c r="K72" s="139"/>
      <c r="L72" s="139"/>
      <c r="M72" s="140"/>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row>
    <row r="73" spans="1:58" s="144" customFormat="1" x14ac:dyDescent="0.3">
      <c r="A73" s="140"/>
      <c r="B73" s="202"/>
      <c r="C73" s="185"/>
      <c r="D73" s="203" t="s">
        <v>381</v>
      </c>
      <c r="E73" s="187" t="s">
        <v>450</v>
      </c>
      <c r="F73" s="188">
        <v>45292</v>
      </c>
      <c r="G73" s="188">
        <v>45292</v>
      </c>
      <c r="I73" s="137"/>
      <c r="J73" s="138"/>
      <c r="K73" s="139"/>
      <c r="L73" s="139"/>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row>
    <row r="74" spans="1:58" s="144" customFormat="1" x14ac:dyDescent="0.3">
      <c r="A74" s="140"/>
      <c r="B74" s="202"/>
      <c r="C74" s="185"/>
      <c r="D74" s="203" t="s">
        <v>158</v>
      </c>
      <c r="E74" s="187" t="s">
        <v>450</v>
      </c>
      <c r="F74" s="188">
        <v>45292</v>
      </c>
      <c r="G74" s="188">
        <v>45292</v>
      </c>
      <c r="I74" s="137"/>
      <c r="J74" s="138"/>
      <c r="K74" s="139"/>
      <c r="L74" s="139"/>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row>
    <row r="75" spans="1:58" s="144" customFormat="1" ht="62.4" x14ac:dyDescent="0.3">
      <c r="A75" s="140"/>
      <c r="B75" s="202"/>
      <c r="C75" s="191"/>
      <c r="D75" s="192" t="s">
        <v>461</v>
      </c>
      <c r="E75" s="261" t="str">
        <f>IF(SUM(E69:E74)=100%,SUM(E69:E74),"La suma del % de las actividades de la etapa debe llegar a 100%")</f>
        <v>La suma del % de las actividades de la etapa debe llegar a 100%</v>
      </c>
      <c r="F75" s="193"/>
      <c r="G75" s="193"/>
      <c r="I75" s="137"/>
      <c r="J75" s="138"/>
      <c r="K75" s="139"/>
      <c r="L75" s="139"/>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row>
    <row r="76" spans="1:58" s="144" customFormat="1" x14ac:dyDescent="0.3">
      <c r="A76" s="140"/>
      <c r="B76" s="202"/>
      <c r="C76" s="194"/>
      <c r="D76" s="205"/>
      <c r="E76" s="197"/>
      <c r="F76" s="198"/>
      <c r="G76" s="198"/>
      <c r="I76" s="137"/>
      <c r="J76" s="138"/>
      <c r="K76" s="139"/>
      <c r="L76" s="139"/>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row>
    <row r="77" spans="1:58" s="144" customFormat="1" x14ac:dyDescent="0.3">
      <c r="A77" s="140"/>
      <c r="B77" s="202"/>
      <c r="C77" s="184" t="str">
        <f>+F18</f>
        <v>2.3. ETAPA: EJECUCIÓN</v>
      </c>
      <c r="D77" s="184"/>
      <c r="E77" s="260">
        <f>+J18</f>
        <v>0</v>
      </c>
      <c r="F77" s="258">
        <f>_xlfn.AGGREGATE(5,7,F78,F79,F80,F81,F82,F83)</f>
        <v>45292</v>
      </c>
      <c r="G77" s="258">
        <f>_xlfn.AGGREGATE(4,7,G78,G79,G80,G81,G82,G83)</f>
        <v>45292</v>
      </c>
      <c r="I77" s="137"/>
      <c r="J77" s="138"/>
      <c r="K77" s="139"/>
      <c r="L77" s="139"/>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row>
    <row r="78" spans="1:58" s="144" customFormat="1" x14ac:dyDescent="0.3">
      <c r="A78" s="140"/>
      <c r="B78" s="202"/>
      <c r="C78" s="185"/>
      <c r="D78" s="206" t="s">
        <v>378</v>
      </c>
      <c r="E78" s="187" t="s">
        <v>450</v>
      </c>
      <c r="F78" s="188">
        <v>45292</v>
      </c>
      <c r="G78" s="188">
        <v>45292</v>
      </c>
      <c r="I78" s="137"/>
      <c r="J78" s="138"/>
      <c r="K78" s="139"/>
      <c r="L78" s="139"/>
      <c r="M78" s="140"/>
      <c r="N78" s="140"/>
      <c r="O78" s="140"/>
      <c r="P78" s="140"/>
      <c r="Q78" s="140"/>
      <c r="R78" s="140"/>
      <c r="S78" s="140"/>
      <c r="T78" s="140"/>
      <c r="U78" s="140"/>
      <c r="V78" s="140"/>
      <c r="W78" s="140"/>
      <c r="X78" s="140"/>
      <c r="Y78" s="140"/>
      <c r="Z78" s="140"/>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row>
    <row r="79" spans="1:58" s="144" customFormat="1" x14ac:dyDescent="0.3">
      <c r="A79" s="140"/>
      <c r="B79" s="202"/>
      <c r="C79" s="185"/>
      <c r="D79" s="190" t="s">
        <v>398</v>
      </c>
      <c r="E79" s="187" t="s">
        <v>450</v>
      </c>
      <c r="F79" s="188">
        <v>45292</v>
      </c>
      <c r="G79" s="188">
        <v>45292</v>
      </c>
      <c r="I79" s="137"/>
      <c r="J79" s="138"/>
      <c r="K79" s="139"/>
      <c r="L79" s="139"/>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row>
    <row r="80" spans="1:58" s="144" customFormat="1" x14ac:dyDescent="0.3">
      <c r="A80" s="140"/>
      <c r="B80" s="202"/>
      <c r="C80" s="185"/>
      <c r="D80" s="190" t="s">
        <v>398</v>
      </c>
      <c r="E80" s="187" t="s">
        <v>450</v>
      </c>
      <c r="F80" s="188">
        <v>45292</v>
      </c>
      <c r="G80" s="188">
        <v>45292</v>
      </c>
      <c r="I80" s="137"/>
      <c r="J80" s="138"/>
      <c r="K80" s="139"/>
      <c r="L80" s="139"/>
      <c r="M80" s="140"/>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row>
    <row r="81" spans="1:58" s="144" customFormat="1" x14ac:dyDescent="0.3">
      <c r="A81" s="140"/>
      <c r="B81" s="202"/>
      <c r="C81" s="185"/>
      <c r="D81" s="190" t="s">
        <v>398</v>
      </c>
      <c r="E81" s="187" t="s">
        <v>450</v>
      </c>
      <c r="F81" s="188">
        <v>45292</v>
      </c>
      <c r="G81" s="188">
        <v>45292</v>
      </c>
      <c r="I81" s="137"/>
      <c r="J81" s="138"/>
      <c r="K81" s="139"/>
      <c r="L81" s="139"/>
      <c r="M81" s="140"/>
      <c r="N81" s="140"/>
      <c r="O81" s="140"/>
      <c r="P81" s="140"/>
      <c r="Q81" s="140"/>
      <c r="R81" s="140"/>
      <c r="S81" s="140"/>
      <c r="T81" s="140"/>
      <c r="U81" s="140"/>
      <c r="V81" s="140"/>
      <c r="W81" s="140"/>
      <c r="X81" s="140"/>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row>
    <row r="82" spans="1:58" s="144" customFormat="1" x14ac:dyDescent="0.3">
      <c r="A82" s="140"/>
      <c r="B82" s="202"/>
      <c r="C82" s="185"/>
      <c r="D82" s="206" t="s">
        <v>400</v>
      </c>
      <c r="E82" s="187" t="s">
        <v>450</v>
      </c>
      <c r="F82" s="188">
        <v>45292</v>
      </c>
      <c r="G82" s="188">
        <v>45292</v>
      </c>
      <c r="I82" s="137"/>
      <c r="J82" s="138"/>
      <c r="K82" s="139"/>
      <c r="L82" s="139"/>
      <c r="M82" s="140"/>
      <c r="N82" s="140"/>
      <c r="O82" s="140"/>
      <c r="P82" s="140"/>
      <c r="Q82" s="140"/>
      <c r="R82" s="140"/>
      <c r="S82" s="140"/>
      <c r="T82" s="140"/>
      <c r="U82" s="140"/>
      <c r="V82" s="140"/>
      <c r="W82" s="140"/>
      <c r="X82" s="140"/>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row>
    <row r="83" spans="1:58" s="144" customFormat="1" x14ac:dyDescent="0.3">
      <c r="A83" s="140"/>
      <c r="B83" s="202"/>
      <c r="C83" s="185"/>
      <c r="D83" s="206" t="s">
        <v>403</v>
      </c>
      <c r="E83" s="187" t="s">
        <v>450</v>
      </c>
      <c r="F83" s="188">
        <v>45292</v>
      </c>
      <c r="G83" s="188">
        <v>45292</v>
      </c>
      <c r="I83" s="137"/>
      <c r="J83" s="138"/>
      <c r="K83" s="139"/>
      <c r="L83" s="139"/>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row>
    <row r="84" spans="1:58" s="144" customFormat="1" ht="62.4" x14ac:dyDescent="0.3">
      <c r="A84" s="140"/>
      <c r="B84" s="202"/>
      <c r="C84" s="191"/>
      <c r="D84" s="192" t="s">
        <v>461</v>
      </c>
      <c r="E84" s="261" t="str">
        <f>IF(SUM(E78:E83)=100%,SUM(E78:E83),"La suma del % de las actividades de la etapa debe llegar a 100%")</f>
        <v>La suma del % de las actividades de la etapa debe llegar a 100%</v>
      </c>
      <c r="F84" s="193"/>
      <c r="G84" s="193"/>
      <c r="I84" s="137"/>
      <c r="J84" s="138"/>
      <c r="K84" s="139"/>
      <c r="L84" s="139"/>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row>
    <row r="85" spans="1:58" s="144" customFormat="1" x14ac:dyDescent="0.3">
      <c r="A85" s="140"/>
      <c r="B85" s="194"/>
      <c r="C85" s="194"/>
      <c r="D85" s="200"/>
      <c r="E85" s="197"/>
      <c r="F85" s="198"/>
      <c r="G85" s="198"/>
      <c r="I85" s="137"/>
      <c r="J85" s="138"/>
      <c r="K85" s="139"/>
      <c r="L85" s="139"/>
      <c r="M85" s="140"/>
      <c r="N85" s="140"/>
      <c r="O85" s="140"/>
      <c r="P85" s="140"/>
      <c r="Q85" s="140"/>
      <c r="R85" s="140"/>
      <c r="S85" s="140"/>
      <c r="T85" s="140"/>
      <c r="U85" s="140"/>
      <c r="V85" s="140"/>
      <c r="W85" s="140"/>
      <c r="X85" s="140"/>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row>
    <row r="86" spans="1:58" s="144" customFormat="1" x14ac:dyDescent="0.3">
      <c r="A86" s="254" t="e">
        <f>IF(AVERAGE(E92)=100%,AVERAGE(E92),"La suma del % de las etapas de la fase debe llegar a 100%")</f>
        <v>#DIV/0!</v>
      </c>
      <c r="B86" s="182" t="s">
        <v>379</v>
      </c>
      <c r="C86" s="182"/>
      <c r="D86" s="182"/>
      <c r="E86" s="263">
        <f>+E21</f>
        <v>0</v>
      </c>
      <c r="F86" s="262">
        <f>_xlfn.AGGREGATE(5,7,F87)</f>
        <v>45292</v>
      </c>
      <c r="G86" s="262">
        <f>_xlfn.AGGREGATE(4,7,G87)</f>
        <v>45292</v>
      </c>
      <c r="I86" s="137"/>
      <c r="J86" s="138"/>
      <c r="K86" s="139"/>
      <c r="L86" s="139"/>
      <c r="M86" s="140"/>
      <c r="N86" s="140"/>
      <c r="O86" s="140"/>
      <c r="P86" s="140"/>
      <c r="Q86" s="140"/>
      <c r="R86" s="140"/>
      <c r="S86" s="140"/>
      <c r="T86" s="140"/>
      <c r="U86" s="140"/>
      <c r="V86" s="140"/>
      <c r="W86" s="140"/>
      <c r="X86" s="140"/>
      <c r="Y86" s="140"/>
      <c r="Z86" s="140"/>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row>
    <row r="87" spans="1:58" x14ac:dyDescent="0.3">
      <c r="B87" s="183"/>
      <c r="C87" s="184" t="s">
        <v>387</v>
      </c>
      <c r="D87" s="184"/>
      <c r="E87" s="260">
        <f>+J21</f>
        <v>0</v>
      </c>
      <c r="F87" s="258">
        <f>_xlfn.AGGREGATE(5,7,F88,F89,F90,F91)</f>
        <v>45292</v>
      </c>
      <c r="G87" s="258">
        <f>_xlfn.AGGREGATE(4,7,G88,G89,G90,G91)</f>
        <v>45292</v>
      </c>
    </row>
    <row r="88" spans="1:58" x14ac:dyDescent="0.3">
      <c r="B88" s="183"/>
      <c r="C88" s="208"/>
      <c r="D88" s="206" t="s">
        <v>404</v>
      </c>
      <c r="E88" s="187" t="s">
        <v>450</v>
      </c>
      <c r="F88" s="188">
        <v>45292</v>
      </c>
      <c r="G88" s="188">
        <v>45292</v>
      </c>
    </row>
    <row r="89" spans="1:58" x14ac:dyDescent="0.3">
      <c r="B89" s="183"/>
      <c r="C89" s="208"/>
      <c r="D89" s="206" t="s">
        <v>405</v>
      </c>
      <c r="E89" s="187" t="s">
        <v>450</v>
      </c>
      <c r="F89" s="188">
        <v>45292</v>
      </c>
      <c r="G89" s="188">
        <v>45292</v>
      </c>
    </row>
    <row r="90" spans="1:58" x14ac:dyDescent="0.3">
      <c r="B90" s="183"/>
      <c r="C90" s="208"/>
      <c r="D90" s="190" t="s">
        <v>377</v>
      </c>
      <c r="E90" s="187" t="s">
        <v>450</v>
      </c>
      <c r="F90" s="188">
        <v>45292</v>
      </c>
      <c r="G90" s="188">
        <v>45292</v>
      </c>
    </row>
    <row r="91" spans="1:58" x14ac:dyDescent="0.3">
      <c r="B91" s="183"/>
      <c r="C91" s="208"/>
      <c r="D91" s="190" t="s">
        <v>377</v>
      </c>
      <c r="E91" s="187" t="s">
        <v>450</v>
      </c>
      <c r="F91" s="188">
        <v>45292</v>
      </c>
      <c r="G91" s="188">
        <v>45292</v>
      </c>
    </row>
    <row r="92" spans="1:58" ht="62.4" x14ac:dyDescent="0.3">
      <c r="B92" s="209"/>
      <c r="C92" s="192"/>
      <c r="D92" s="192" t="s">
        <v>461</v>
      </c>
      <c r="E92" s="259" t="str">
        <f>IF(SUM(E88:E91)=100%,SUM(E88:E91),"La suma del % de las actividades de la etapa debe llegar a 100%")</f>
        <v>La suma del % de las actividades de la etapa debe llegar a 100%</v>
      </c>
      <c r="F92" s="193"/>
      <c r="G92" s="193"/>
    </row>
    <row r="93" spans="1:58" x14ac:dyDescent="0.3">
      <c r="B93" s="194"/>
      <c r="C93" s="194"/>
      <c r="D93" s="210"/>
      <c r="E93" s="211"/>
      <c r="F93" s="212"/>
      <c r="G93" s="212"/>
    </row>
    <row r="94" spans="1:58" x14ac:dyDescent="0.3">
      <c r="B94" s="194"/>
      <c r="C94" s="194"/>
      <c r="D94" s="210"/>
      <c r="E94" s="211"/>
      <c r="F94" s="212"/>
      <c r="G94" s="212"/>
    </row>
    <row r="95" spans="1:58" x14ac:dyDescent="0.3">
      <c r="B95" s="194"/>
      <c r="C95" s="194"/>
      <c r="D95" s="210"/>
      <c r="E95" s="211"/>
      <c r="F95" s="212"/>
      <c r="G95" s="212"/>
      <c r="H95" s="160"/>
    </row>
    <row r="96" spans="1:58" x14ac:dyDescent="0.3">
      <c r="B96" s="194"/>
      <c r="C96" s="194"/>
      <c r="D96" s="210"/>
      <c r="E96" s="211"/>
      <c r="F96" s="212"/>
      <c r="G96" s="212"/>
      <c r="H96" s="160"/>
    </row>
    <row r="97" spans="1:18" x14ac:dyDescent="0.3">
      <c r="B97" s="194"/>
      <c r="C97" s="194"/>
      <c r="D97" s="210"/>
      <c r="E97" s="211"/>
      <c r="F97" s="212"/>
      <c r="G97" s="212"/>
      <c r="H97" s="160"/>
    </row>
    <row r="98" spans="1:18" x14ac:dyDescent="0.3">
      <c r="B98" s="194"/>
      <c r="C98" s="194"/>
      <c r="D98" s="210"/>
      <c r="E98" s="211"/>
      <c r="F98" s="212"/>
      <c r="G98" s="212"/>
      <c r="H98" s="160"/>
    </row>
    <row r="99" spans="1:18" ht="21" x14ac:dyDescent="0.4">
      <c r="B99" s="213" t="s">
        <v>488</v>
      </c>
      <c r="C99" s="214"/>
      <c r="D99" s="215"/>
      <c r="E99" s="216"/>
      <c r="F99" s="216"/>
      <c r="G99" s="217"/>
      <c r="H99" s="217"/>
      <c r="I99" s="217"/>
      <c r="J99" s="215"/>
      <c r="K99" s="217"/>
      <c r="L99" s="217"/>
      <c r="M99" s="217"/>
    </row>
    <row r="100" spans="1:18" x14ac:dyDescent="0.3">
      <c r="B100" s="194"/>
      <c r="C100" s="194"/>
      <c r="D100" s="210"/>
      <c r="E100" s="211"/>
      <c r="F100" s="212"/>
      <c r="G100" s="212"/>
      <c r="H100" s="160"/>
    </row>
    <row r="101" spans="1:18" ht="21" x14ac:dyDescent="0.3">
      <c r="B101" s="194"/>
      <c r="C101" s="145" t="s">
        <v>510</v>
      </c>
      <c r="D101" s="210"/>
      <c r="E101" s="211"/>
      <c r="F101" s="212"/>
      <c r="G101" s="212"/>
      <c r="H101" s="160"/>
    </row>
    <row r="102" spans="1:18" ht="7.2" customHeight="1" x14ac:dyDescent="0.3">
      <c r="B102" s="194"/>
      <c r="D102" s="210"/>
      <c r="E102" s="211"/>
      <c r="F102" s="212"/>
      <c r="G102" s="212"/>
      <c r="H102" s="160"/>
    </row>
    <row r="103" spans="1:18" ht="18" x14ac:dyDescent="0.35">
      <c r="B103" s="194"/>
      <c r="C103" s="171" t="str">
        <f>+D5</f>
        <v>Proyecto: Código: xxxxxxxxxxxx. Nombre:   xxxxxxxxxxx</v>
      </c>
      <c r="D103" s="210"/>
      <c r="E103" s="211"/>
      <c r="F103" s="212"/>
      <c r="G103" s="212"/>
      <c r="H103" s="160"/>
    </row>
    <row r="105" spans="1:18" s="133" customFormat="1" ht="9.6" customHeight="1" x14ac:dyDescent="0.3"/>
    <row r="106" spans="1:18" ht="21" x14ac:dyDescent="0.4">
      <c r="B106" s="152" t="s">
        <v>478</v>
      </c>
      <c r="C106" s="176" t="s">
        <v>486</v>
      </c>
      <c r="D106" s="218"/>
      <c r="E106" s="219"/>
      <c r="F106" s="219"/>
      <c r="G106" s="176"/>
      <c r="H106" s="176"/>
      <c r="I106" s="176"/>
      <c r="J106" s="220"/>
      <c r="K106" s="176"/>
      <c r="L106" s="176"/>
    </row>
    <row r="107" spans="1:18" ht="42.6" customHeight="1" x14ac:dyDescent="0.3">
      <c r="B107" s="143"/>
      <c r="C107" s="376" t="s">
        <v>479</v>
      </c>
      <c r="D107" s="377"/>
      <c r="E107" s="378" t="s">
        <v>481</v>
      </c>
      <c r="F107" s="378"/>
      <c r="G107" s="378"/>
      <c r="H107" s="378" t="s">
        <v>483</v>
      </c>
      <c r="I107" s="378"/>
      <c r="J107" s="378"/>
      <c r="K107" s="140"/>
      <c r="L107" s="140"/>
    </row>
    <row r="108" spans="1:18" ht="42.6" customHeight="1" x14ac:dyDescent="0.3">
      <c r="B108" s="143"/>
      <c r="C108" s="376" t="s">
        <v>480</v>
      </c>
      <c r="D108" s="377"/>
      <c r="E108" s="378" t="s">
        <v>482</v>
      </c>
      <c r="F108" s="378"/>
      <c r="G108" s="378"/>
      <c r="H108" s="379" t="s">
        <v>484</v>
      </c>
      <c r="I108" s="379"/>
      <c r="J108" s="379"/>
      <c r="K108" s="140"/>
      <c r="L108" s="140"/>
    </row>
    <row r="109" spans="1:18" x14ac:dyDescent="0.3">
      <c r="B109" s="140"/>
      <c r="C109" s="176" t="s">
        <v>485</v>
      </c>
      <c r="D109" s="221"/>
      <c r="E109" s="219"/>
      <c r="F109" s="219"/>
      <c r="G109" s="176"/>
      <c r="H109" s="176"/>
      <c r="I109" s="222"/>
      <c r="J109" s="220"/>
      <c r="K109" s="176"/>
      <c r="L109" s="176"/>
    </row>
    <row r="110" spans="1:18" x14ac:dyDescent="0.3">
      <c r="B110" s="140"/>
      <c r="C110" s="176" t="s">
        <v>487</v>
      </c>
      <c r="D110" s="221"/>
      <c r="E110" s="219"/>
      <c r="F110" s="219"/>
      <c r="G110" s="176"/>
      <c r="H110" s="176"/>
      <c r="I110" s="176"/>
      <c r="J110" s="220"/>
      <c r="K110" s="176"/>
      <c r="L110" s="176"/>
    </row>
    <row r="111" spans="1:18" ht="21" x14ac:dyDescent="0.4">
      <c r="B111" s="223"/>
      <c r="C111" s="133"/>
      <c r="D111" s="150"/>
      <c r="E111" s="380" t="s">
        <v>146</v>
      </c>
      <c r="F111" s="380"/>
      <c r="G111" s="380"/>
      <c r="H111" s="380"/>
      <c r="I111" s="380"/>
      <c r="J111" s="380"/>
      <c r="K111" s="170"/>
      <c r="L111" s="170"/>
      <c r="M111" s="170"/>
      <c r="N111" s="170"/>
      <c r="O111" s="170"/>
      <c r="P111" s="170"/>
      <c r="Q111" s="170"/>
      <c r="R111" s="170"/>
    </row>
    <row r="112" spans="1:18" x14ac:dyDescent="0.3">
      <c r="A112" s="224"/>
      <c r="B112" s="381" t="str">
        <f>+B37</f>
        <v>Fases, etapas y actividades</v>
      </c>
      <c r="C112" s="381"/>
      <c r="D112" s="381"/>
      <c r="E112" s="382" t="s">
        <v>407</v>
      </c>
      <c r="F112" s="382"/>
      <c r="G112" s="225" t="s">
        <v>406</v>
      </c>
      <c r="H112" s="225"/>
      <c r="I112" s="179" t="s">
        <v>149</v>
      </c>
      <c r="J112" s="179" t="s">
        <v>150</v>
      </c>
      <c r="K112" s="158"/>
      <c r="L112" s="140"/>
      <c r="R112" s="172"/>
    </row>
    <row r="113" spans="1:12" x14ac:dyDescent="0.3">
      <c r="A113" s="224"/>
      <c r="B113" s="182" t="str">
        <f>+B38</f>
        <v>1.     FASE DE PREINVERSIÓN</v>
      </c>
      <c r="C113" s="182"/>
      <c r="D113" s="182"/>
      <c r="E113" s="383" t="str">
        <f>IF('6.2. Cronograma No OP'!$G113=0%,"Sin iniciar",IF('6.2. Cronograma No OP'!$G113&lt;=25%,"Avance inicial",IF('6.2. Cronograma No OP'!$G113&lt;=50%,"Avance intermedio",IF('6.2. Cronograma No OP'!$G113&lt;=75%,"Avance superior",IF('6.2. Cronograma No OP'!$G113&lt;=99%,"Casi terminada",IF('6.2. Cronograma No OP'!$G113=100%,"Finalizada"))))))</f>
        <v>Sin iniciar</v>
      </c>
      <c r="F113" s="383"/>
      <c r="G113" s="264">
        <f>_xlfn.AGGREGATE(1,7,G114,G121,G125)</f>
        <v>0</v>
      </c>
      <c r="H113" s="265">
        <f>+G113*E11</f>
        <v>0</v>
      </c>
      <c r="I113" s="266">
        <f>+MIN(I114,I121,I125)</f>
        <v>45292</v>
      </c>
      <c r="J113" s="266">
        <f>MAX(J114,J121,J125)</f>
        <v>45292</v>
      </c>
      <c r="K113" s="140"/>
      <c r="L113" s="140"/>
    </row>
    <row r="114" spans="1:12" x14ac:dyDescent="0.3">
      <c r="A114" s="224"/>
      <c r="B114" s="183"/>
      <c r="C114" s="184" t="str">
        <f>+C39</f>
        <v>1.1. ETAPA: IDENTIFICACIÓN DE IDEA</v>
      </c>
      <c r="D114" s="184"/>
      <c r="E114" s="384" t="str">
        <f>IF('6.2. Cronograma No OP'!$G114=0%,"Sin iniciar",IF('6.2. Cronograma No OP'!$G114&lt;=25%,"Avance inicial",IF('6.2. Cronograma No OP'!$G114&lt;=50%,"Avance intermedio",IF('6.2. Cronograma No OP'!$G114&lt;=75%,"Avance superior",IF('6.2. Cronograma No OP'!$G114&lt;=99%,"Casi terminada",IF('6.2. Cronograma No OP'!$G114=100%,"Finalizada"))))))</f>
        <v>Sin iniciar</v>
      </c>
      <c r="F114" s="384"/>
      <c r="G114" s="267">
        <f>_xlfn.AGGREGATE(9,7,G115:G120)</f>
        <v>0</v>
      </c>
      <c r="H114" s="267">
        <f>+_xlfn.AGGREGATE(6,7,G114,E39)</f>
        <v>0</v>
      </c>
      <c r="I114" s="268">
        <f>+MIN(I115:I120)</f>
        <v>45292</v>
      </c>
      <c r="J114" s="268">
        <f>+MAX(J115:J120)</f>
        <v>45292</v>
      </c>
      <c r="K114" s="158"/>
      <c r="L114" s="140"/>
    </row>
    <row r="115" spans="1:12" x14ac:dyDescent="0.3">
      <c r="A115" s="224"/>
      <c r="B115" s="183"/>
      <c r="C115" s="185"/>
      <c r="D115" s="226" t="str">
        <f t="shared" ref="D115:D120" si="0">+D40</f>
        <v>Presentación de idea de proyecto</v>
      </c>
      <c r="E115" s="227" t="s">
        <v>450</v>
      </c>
      <c r="F115" s="269" t="str">
        <f>+IF('6.2. Cronograma No OP'!$E115="Seleccionar","Pendiente",IF('6.2. Cronograma No OP'!$E115="Sin iniciar (0%)",0%,IF('6.2. Cronograma No OP'!$E115="Avance inicial (1-25%)",25%,IF('6.2. Cronograma No OP'!$E115="Avance intermedio (26-50%)",50%,IF('6.2. Cronograma No OP'!$E115="Avance superior (51-75%)",75%,IF('6.2. Cronograma No OP'!$E115="Casi terminada (76-90%)",90%,IF('6.2. Cronograma No OP'!$E115="Finalizada (100%)",100%,0)))))))</f>
        <v>Pendiente</v>
      </c>
      <c r="G115" s="270">
        <f>IF(E115="NA","NA",_xlfn.AGGREGATE(6,6,'6.2. Cronograma No OP'!F115,'6.2. Cronograma No OP'!E40))</f>
        <v>0</v>
      </c>
      <c r="H115" s="284"/>
      <c r="I115" s="230">
        <f t="shared" ref="I115:J120" si="1">+F40</f>
        <v>45292</v>
      </c>
      <c r="J115" s="230">
        <f t="shared" si="1"/>
        <v>45292</v>
      </c>
      <c r="K115" s="140"/>
      <c r="L115" s="140"/>
    </row>
    <row r="116" spans="1:12" x14ac:dyDescent="0.3">
      <c r="A116" s="224"/>
      <c r="B116" s="183"/>
      <c r="C116" s="185"/>
      <c r="D116" s="226" t="str">
        <f t="shared" si="0"/>
        <v>Identificación preliminar de tipo de proyecto</v>
      </c>
      <c r="E116" s="227" t="s">
        <v>450</v>
      </c>
      <c r="F116" s="271" t="str">
        <f>+IF('6.2. Cronograma No OP'!$E116="Seleccionar","Pendiente",IF('6.2. Cronograma No OP'!$E116="Sin iniciar (0%)",0%,IF('6.2. Cronograma No OP'!$E116="Avance inicial (1-25%)",25%,IF('6.2. Cronograma No OP'!$E116="Avance intermedio (26-50%)",50%,IF('6.2. Cronograma No OP'!$E116="Avance superior (51-75%)",75%,IF('6.2. Cronograma No OP'!$E116="Casi terminada (76-90%)",90%,IF('6.2. Cronograma No OP'!$E116="Finalizada (100%)",100%,0)))))))</f>
        <v>Pendiente</v>
      </c>
      <c r="G116" s="270">
        <f>IF(E116="NA","NA",_xlfn.AGGREGATE(6,6,'6.2. Cronograma No OP'!F116,'6.2. Cronograma No OP'!E41))</f>
        <v>0</v>
      </c>
      <c r="H116" s="285"/>
      <c r="I116" s="188">
        <f t="shared" si="1"/>
        <v>45292</v>
      </c>
      <c r="J116" s="188">
        <f t="shared" si="1"/>
        <v>45292</v>
      </c>
      <c r="K116" s="158"/>
      <c r="L116" s="140"/>
    </row>
    <row r="117" spans="1:12" x14ac:dyDescent="0.3">
      <c r="A117" s="224"/>
      <c r="B117" s="183"/>
      <c r="C117" s="185"/>
      <c r="D117" s="226" t="str">
        <f t="shared" si="0"/>
        <v>Códificación de proyecto</v>
      </c>
      <c r="E117" s="227" t="s">
        <v>450</v>
      </c>
      <c r="F117" s="271" t="str">
        <f>+IF('6.2. Cronograma No OP'!$E117="Seleccionar","Pendiente",IF('6.2. Cronograma No OP'!$E117="Sin iniciar (0%)",0%,IF('6.2. Cronograma No OP'!$E117="Avance inicial (1-25%)",25%,IF('6.2. Cronograma No OP'!$E117="Avance intermedio (26-50%)",50%,IF('6.2. Cronograma No OP'!$E117="Avance superior (51-75%)",75%,IF('6.2. Cronograma No OP'!$E117="Casi terminada (76-90%)",90%,IF('6.2. Cronograma No OP'!$E117="Finalizada (100%)",100%,0)))))))</f>
        <v>Pendiente</v>
      </c>
      <c r="G117" s="270">
        <f>IF(E117="NA","NA",_xlfn.AGGREGATE(6,6,'6.2. Cronograma No OP'!F117,'6.2. Cronograma No OP'!E42))</f>
        <v>0</v>
      </c>
      <c r="H117" s="285"/>
      <c r="I117" s="188">
        <f t="shared" si="1"/>
        <v>45292</v>
      </c>
      <c r="J117" s="188">
        <f t="shared" si="1"/>
        <v>45292</v>
      </c>
      <c r="K117" s="140"/>
      <c r="L117" s="140"/>
    </row>
    <row r="118" spans="1:12" x14ac:dyDescent="0.3">
      <c r="A118" s="224"/>
      <c r="B118" s="183"/>
      <c r="C118" s="185"/>
      <c r="D118" s="226" t="str">
        <f t="shared" si="0"/>
        <v>Aprobación CD/DG.</v>
      </c>
      <c r="E118" s="227" t="s">
        <v>450</v>
      </c>
      <c r="F118" s="271" t="str">
        <f>+IF('6.2. Cronograma No OP'!$E118="Seleccionar","Pendiente",IF('6.2. Cronograma No OP'!$E118="Sin iniciar (0%)",0%,IF('6.2. Cronograma No OP'!$E118="Avance inicial (1-25%)",25%,IF('6.2. Cronograma No OP'!$E118="Avance intermedio (26-50%)",50%,IF('6.2. Cronograma No OP'!$E118="Avance superior (51-75%)",75%,IF('6.2. Cronograma No OP'!$E118="Casi terminada (76-90%)",90%,IF('6.2. Cronograma No OP'!$E118="Finalizada (100%)",100%,0)))))))</f>
        <v>Pendiente</v>
      </c>
      <c r="G118" s="270">
        <f>IF(E118="NA","NA",_xlfn.AGGREGATE(6,6,'6.2. Cronograma No OP'!F118,'6.2. Cronograma No OP'!E43))</f>
        <v>0</v>
      </c>
      <c r="H118" s="285"/>
      <c r="I118" s="188">
        <f t="shared" si="1"/>
        <v>45292</v>
      </c>
      <c r="J118" s="188">
        <f t="shared" si="1"/>
        <v>45292</v>
      </c>
      <c r="K118" s="140"/>
      <c r="L118" s="140"/>
    </row>
    <row r="119" spans="1:12" x14ac:dyDescent="0.3">
      <c r="A119" s="224"/>
      <c r="B119" s="183"/>
      <c r="C119" s="185"/>
      <c r="D119" s="233" t="str">
        <f t="shared" si="0"/>
        <v>-Campos extra para incluir otras actividades requeridas. Caso contrario, eliminar fila.</v>
      </c>
      <c r="E119" s="227" t="s">
        <v>450</v>
      </c>
      <c r="F119" s="271" t="str">
        <f>+IF('6.2. Cronograma No OP'!$E119="Seleccionar","Pendiente",IF('6.2. Cronograma No OP'!$E119="Sin iniciar (0%)",0%,IF('6.2. Cronograma No OP'!$E119="Avance inicial (1-25%)",25%,IF('6.2. Cronograma No OP'!$E119="Avance intermedio (26-50%)",50%,IF('6.2. Cronograma No OP'!$E119="Avance superior (51-75%)",75%,IF('6.2. Cronograma No OP'!$E119="Casi terminada (76-90%)",90%,IF('6.2. Cronograma No OP'!$E119="Finalizada (100%)",100%,0)))))))</f>
        <v>Pendiente</v>
      </c>
      <c r="G119" s="270">
        <f>IF(E119="NA","NA",_xlfn.AGGREGATE(6,6,'6.2. Cronograma No OP'!F119,'6.2. Cronograma No OP'!E44))</f>
        <v>0</v>
      </c>
      <c r="H119" s="285"/>
      <c r="I119" s="188">
        <f t="shared" si="1"/>
        <v>45292</v>
      </c>
      <c r="J119" s="188">
        <f t="shared" si="1"/>
        <v>45292</v>
      </c>
      <c r="K119" s="140"/>
      <c r="L119" s="140"/>
    </row>
    <row r="120" spans="1:12" x14ac:dyDescent="0.3">
      <c r="A120" s="224"/>
      <c r="B120" s="183"/>
      <c r="C120" s="185"/>
      <c r="D120" s="233" t="str">
        <f t="shared" si="0"/>
        <v>-Campos extra para incluir otras actividades requeridas. Caso contrario, eliminar fila.</v>
      </c>
      <c r="E120" s="227" t="s">
        <v>450</v>
      </c>
      <c r="F120" s="271" t="str">
        <f>+IF('6.2. Cronograma No OP'!$E120="Seleccionar","Pendiente",IF('6.2. Cronograma No OP'!$E120="Sin iniciar (0%)",0%,IF('6.2. Cronograma No OP'!$E120="Avance inicial (1-25%)",25%,IF('6.2. Cronograma No OP'!$E120="Avance intermedio (26-50%)",50%,IF('6.2. Cronograma No OP'!$E120="Avance superior (51-75%)",75%,IF('6.2. Cronograma No OP'!$E120="Casi terminada (76-90%)",90%,IF('6.2. Cronograma No OP'!$E120="Finalizada (100%)",100%,0)))))))</f>
        <v>Pendiente</v>
      </c>
      <c r="G120" s="270">
        <f>IF(E120="NA","NA",_xlfn.AGGREGATE(6,6,'6.2. Cronograma No OP'!F120,'6.2. Cronograma No OP'!E45))</f>
        <v>0</v>
      </c>
      <c r="H120" s="286"/>
      <c r="I120" s="188">
        <f t="shared" si="1"/>
        <v>45292</v>
      </c>
      <c r="J120" s="188">
        <f t="shared" si="1"/>
        <v>45292</v>
      </c>
      <c r="K120" s="140"/>
      <c r="L120" s="140"/>
    </row>
    <row r="121" spans="1:12" x14ac:dyDescent="0.3">
      <c r="A121" s="224"/>
      <c r="B121" s="183"/>
      <c r="C121" s="184" t="str">
        <f>+C48</f>
        <v>1.2. ETAPA: FORMULACIÓN Y EVALUACIÓN</v>
      </c>
      <c r="D121" s="184"/>
      <c r="E121" s="373" t="str">
        <f>IF('6.2. Cronograma No OP'!$G121=0%,"Sin iniciar",IF('6.2. Cronograma No OP'!$G121&lt;=25%,"Avance inicial",IF('6.2. Cronograma No OP'!$G121&lt;=50%,"Avance intermedio",IF('6.2. Cronograma No OP'!$G121&lt;=75%,"Avance superior",IF('6.2. Cronograma No OP'!$G121&lt;=99%,"Casi terminada",IF('6.2. Cronograma No OP'!$G121=100%,"Finalizada"))))))</f>
        <v>Sin iniciar</v>
      </c>
      <c r="F121" s="373"/>
      <c r="G121" s="272">
        <f>_xlfn.AGGREGATE(9,7,G122:G124)</f>
        <v>0</v>
      </c>
      <c r="H121" s="272">
        <f>+_xlfn.AGGREGATE(6,7,G121,E48)</f>
        <v>0</v>
      </c>
      <c r="I121" s="258">
        <f>+MIN(I122:I124)</f>
        <v>45292</v>
      </c>
      <c r="J121" s="258">
        <f>+MAX(J122:J124)</f>
        <v>45292</v>
      </c>
      <c r="K121" s="140"/>
      <c r="L121" s="140"/>
    </row>
    <row r="122" spans="1:12" x14ac:dyDescent="0.3">
      <c r="A122" s="224"/>
      <c r="B122" s="183"/>
      <c r="C122" s="185"/>
      <c r="D122" s="226" t="str">
        <f>+D49</f>
        <v>Elaboración de MIP.</v>
      </c>
      <c r="E122" s="227" t="s">
        <v>450</v>
      </c>
      <c r="F122" s="271" t="str">
        <f>+IF('6.2. Cronograma No OP'!$E122="Seleccionar","Pendiente",IF('6.2. Cronograma No OP'!$E122="Sin iniciar (0%)",0%,IF('6.2. Cronograma No OP'!$E122="Avance inicial (1-25%)",25%,IF('6.2. Cronograma No OP'!$E122="Avance intermedio (26-50%)",50%,IF('6.2. Cronograma No OP'!$E122="Avance superior (51-75%)",75%,IF('6.2. Cronograma No OP'!$E122="Casi terminada (76-90%)",90%,IF('6.2. Cronograma No OP'!$E122="Finalizada (100%)",100%,0)))))))</f>
        <v>Pendiente</v>
      </c>
      <c r="G122" s="270">
        <f>IF(E122="NA","NA",_xlfn.AGGREGATE(6,6,'6.2. Cronograma No OP'!F122,'6.2. Cronograma No OP'!E49))</f>
        <v>0</v>
      </c>
      <c r="H122" s="287"/>
      <c r="I122" s="188">
        <f t="shared" ref="I122:J124" si="2">+F49</f>
        <v>45292</v>
      </c>
      <c r="J122" s="188">
        <f t="shared" si="2"/>
        <v>45292</v>
      </c>
      <c r="K122" s="140"/>
      <c r="L122" s="234"/>
    </row>
    <row r="123" spans="1:12" x14ac:dyDescent="0.3">
      <c r="A123" s="224"/>
      <c r="B123" s="183"/>
      <c r="C123" s="185"/>
      <c r="D123" s="226" t="str">
        <f>+D50</f>
        <v>Revisión de MIP.</v>
      </c>
      <c r="E123" s="227" t="s">
        <v>450</v>
      </c>
      <c r="F123" s="271" t="str">
        <f>+IF('6.2. Cronograma No OP'!$E123="Seleccionar","Pendiente",IF('6.2. Cronograma No OP'!$E123="Sin iniciar (0%)",0%,IF('6.2. Cronograma No OP'!$E123="Avance inicial (1-25%)",25%,IF('6.2. Cronograma No OP'!$E123="Avance intermedio (26-50%)",50%,IF('6.2. Cronograma No OP'!$E123="Avance superior (51-75%)",75%,IF('6.2. Cronograma No OP'!$E123="Casi terminada (76-90%)",90%,IF('6.2. Cronograma No OP'!$E123="Finalizada (100%)",100%,0)))))))</f>
        <v>Pendiente</v>
      </c>
      <c r="G123" s="270">
        <f>IF(E123="NA","NA",_xlfn.AGGREGATE(6,6,'6.2. Cronograma No OP'!F123,'6.2. Cronograma No OP'!E50))</f>
        <v>0</v>
      </c>
      <c r="H123" s="285"/>
      <c r="I123" s="188">
        <f t="shared" si="2"/>
        <v>45292</v>
      </c>
      <c r="J123" s="188">
        <f t="shared" si="2"/>
        <v>45292</v>
      </c>
      <c r="K123" s="140"/>
      <c r="L123" s="234"/>
    </row>
    <row r="124" spans="1:12" x14ac:dyDescent="0.3">
      <c r="A124" s="224"/>
      <c r="B124" s="183"/>
      <c r="C124" s="185"/>
      <c r="D124" s="226" t="str">
        <f>+D51</f>
        <v>Verificación metodológica.</v>
      </c>
      <c r="E124" s="227" t="s">
        <v>450</v>
      </c>
      <c r="F124" s="271" t="str">
        <f>+IF('6.2. Cronograma No OP'!$E124="Seleccionar","Pendiente",IF('6.2. Cronograma No OP'!$E124="Sin iniciar (0%)",0%,IF('6.2. Cronograma No OP'!$E124="Avance inicial (1-25%)",25%,IF('6.2. Cronograma No OP'!$E124="Avance intermedio (26-50%)",50%,IF('6.2. Cronograma No OP'!$E124="Avance superior (51-75%)",75%,IF('6.2. Cronograma No OP'!$E124="Casi terminada (76-90%)",90%,IF('6.2. Cronograma No OP'!$E124="Finalizada (100%)",100%,0)))))))</f>
        <v>Pendiente</v>
      </c>
      <c r="G124" s="270">
        <f>IF(E124="NA","NA",_xlfn.AGGREGATE(6,6,'6.2. Cronograma No OP'!F124,'6.2. Cronograma No OP'!E51))</f>
        <v>0</v>
      </c>
      <c r="H124" s="286"/>
      <c r="I124" s="188">
        <f t="shared" si="2"/>
        <v>45292</v>
      </c>
      <c r="J124" s="188">
        <f t="shared" si="2"/>
        <v>45292</v>
      </c>
      <c r="K124" s="140"/>
      <c r="L124" s="234"/>
    </row>
    <row r="125" spans="1:12" x14ac:dyDescent="0.3">
      <c r="A125" s="224"/>
      <c r="B125" s="183"/>
      <c r="C125" s="184" t="str">
        <f>+C54</f>
        <v>1.3.-1.5. ETAPAS: SELECCIÓN Y PRIORIZACIÓN / APROBACIÓN / REGISTRO EN EL BPIP</v>
      </c>
      <c r="D125" s="184"/>
      <c r="E125" s="373" t="str">
        <f>IF('6.2. Cronograma No OP'!$G125=0%,"Sin iniciar",IF('6.2. Cronograma No OP'!$G125&lt;=25%,"Avance inicial",IF('6.2. Cronograma No OP'!$G125&lt;=50%,"Avance intermedio",IF('6.2. Cronograma No OP'!$G125&lt;=75%,"Avance superior",IF('6.2. Cronograma No OP'!$G125&lt;=99%,"Casi terminada",IF('6.2. Cronograma No OP'!$G125=100%,"Finalizada"))))))</f>
        <v>Sin iniciar</v>
      </c>
      <c r="F125" s="373"/>
      <c r="G125" s="272">
        <f>_xlfn.AGGREGATE(9,7,G126:G128)</f>
        <v>0</v>
      </c>
      <c r="H125" s="272">
        <f>+_xlfn.AGGREGATE(6,7,G125,E54)</f>
        <v>0</v>
      </c>
      <c r="I125" s="258">
        <f>+MIN(I126:I128)</f>
        <v>45292</v>
      </c>
      <c r="J125" s="258">
        <f>+MAX(J126:J128)</f>
        <v>45292</v>
      </c>
      <c r="K125" s="140"/>
      <c r="L125" s="234"/>
    </row>
    <row r="126" spans="1:12" x14ac:dyDescent="0.3">
      <c r="A126" s="224"/>
      <c r="B126" s="183"/>
      <c r="C126" s="199"/>
      <c r="D126" s="226" t="str">
        <f>+D55</f>
        <v>Aprobación DG del ICD.</v>
      </c>
      <c r="E126" s="227" t="s">
        <v>450</v>
      </c>
      <c r="F126" s="271" t="str">
        <f>+IF('6.2. Cronograma No OP'!$E126="Seleccionar","Pendiente",IF('6.2. Cronograma No OP'!$E126="Sin iniciar (0%)",0%,IF('6.2. Cronograma No OP'!$E126="Avance inicial (1-25%)",25%,IF('6.2. Cronograma No OP'!$E126="Avance intermedio (26-50%)",50%,IF('6.2. Cronograma No OP'!$E126="Avance superior (51-75%)",75%,IF('6.2. Cronograma No OP'!$E126="Casi terminada (76-90%)",90%,IF('6.2. Cronograma No OP'!$E126="Finalizada (100%)",100%,0)))))))</f>
        <v>Pendiente</v>
      </c>
      <c r="G126" s="270">
        <f>IF(E126="NA","NA",_xlfn.AGGREGATE(6,6,'6.2. Cronograma No OP'!F126,'6.2. Cronograma No OP'!E55))</f>
        <v>0</v>
      </c>
      <c r="H126" s="287"/>
      <c r="I126" s="188">
        <f t="shared" ref="I126:J129" si="3">+F55</f>
        <v>45292</v>
      </c>
      <c r="J126" s="188">
        <f t="shared" si="3"/>
        <v>45292</v>
      </c>
      <c r="K126" s="140"/>
      <c r="L126" s="234"/>
    </row>
    <row r="127" spans="1:12" x14ac:dyDescent="0.3">
      <c r="A127" s="224"/>
      <c r="B127" s="183"/>
      <c r="C127" s="199"/>
      <c r="D127" s="226" t="str">
        <f>+D56</f>
        <v>Inclusión en POPI.</v>
      </c>
      <c r="E127" s="227" t="s">
        <v>450</v>
      </c>
      <c r="F127" s="271" t="str">
        <f>+IF('6.2. Cronograma No OP'!$E127="Seleccionar","Pendiente",IF('6.2. Cronograma No OP'!$E127="Sin iniciar (0%)",0%,IF('6.2. Cronograma No OP'!$E127="Avance inicial (1-25%)",25%,IF('6.2. Cronograma No OP'!$E127="Avance intermedio (26-50%)",50%,IF('6.2. Cronograma No OP'!$E127="Avance superior (51-75%)",75%,IF('6.2. Cronograma No OP'!$E127="Casi terminada (76-90%)",90%,IF('6.2. Cronograma No OP'!$E127="Finalizada (100%)",100%,0)))))))</f>
        <v>Pendiente</v>
      </c>
      <c r="G127" s="270">
        <f>IF(E127="NA","NA",_xlfn.AGGREGATE(6,6,'6.2. Cronograma No OP'!F127,'6.2. Cronograma No OP'!E56))</f>
        <v>0</v>
      </c>
      <c r="H127" s="285"/>
      <c r="I127" s="188">
        <f t="shared" si="3"/>
        <v>45292</v>
      </c>
      <c r="J127" s="188">
        <f t="shared" si="3"/>
        <v>45292</v>
      </c>
      <c r="K127" s="140"/>
      <c r="L127" s="234"/>
    </row>
    <row r="128" spans="1:12" x14ac:dyDescent="0.3">
      <c r="A128" s="224"/>
      <c r="B128" s="183"/>
      <c r="C128" s="199"/>
      <c r="D128" s="226" t="str">
        <f>+D57</f>
        <v>Registro en el BPIP.</v>
      </c>
      <c r="E128" s="227" t="s">
        <v>450</v>
      </c>
      <c r="F128" s="271" t="str">
        <f>+IF('6.2. Cronograma No OP'!$E128="Seleccionar","Pendiente",IF('6.2. Cronograma No OP'!$E128="Sin iniciar (0%)",0%,IF('6.2. Cronograma No OP'!$E128="Avance inicial (1-25%)",25%,IF('6.2. Cronograma No OP'!$E128="Avance intermedio (26-50%)",50%,IF('6.2. Cronograma No OP'!$E128="Avance superior (51-75%)",75%,IF('6.2. Cronograma No OP'!$E128="Casi terminada (76-90%)",90%,IF('6.2. Cronograma No OP'!$E128="Finalizada (100%)",100%,0)))))))</f>
        <v>Pendiente</v>
      </c>
      <c r="G128" s="270">
        <f>IF(E128="NA","NA",_xlfn.AGGREGATE(6,6,'6.2. Cronograma No OP'!F128,'6.2. Cronograma No OP'!E57))</f>
        <v>0</v>
      </c>
      <c r="H128" s="285"/>
      <c r="I128" s="188">
        <f t="shared" si="3"/>
        <v>45292</v>
      </c>
      <c r="J128" s="188">
        <f t="shared" si="3"/>
        <v>45292</v>
      </c>
      <c r="K128" s="140"/>
      <c r="L128" s="234"/>
    </row>
    <row r="129" spans="1:12" x14ac:dyDescent="0.3">
      <c r="A129" s="224"/>
      <c r="B129" s="183"/>
      <c r="C129" s="199"/>
      <c r="D129" s="233" t="str">
        <f>+D58</f>
        <v>-Campos extra para incluir otras actividades requeridas. Caso contrario, eliminar fila.</v>
      </c>
      <c r="E129" s="227" t="s">
        <v>450</v>
      </c>
      <c r="F129" s="271" t="str">
        <f>+IF('6.2. Cronograma No OP'!$E129="Seleccionar","Pendiente",IF('6.2. Cronograma No OP'!$E129="Sin iniciar (0%)",0%,IF('6.2. Cronograma No OP'!$E129="Avance inicial (1-25%)",25%,IF('6.2. Cronograma No OP'!$E129="Avance intermedio (26-50%)",50%,IF('6.2. Cronograma No OP'!$E129="Avance superior (51-75%)",75%,IF('6.2. Cronograma No OP'!$E129="Casi terminada (76-90%)",90%,IF('6.2. Cronograma No OP'!$E129="Finalizada (100%)",100%,0)))))))</f>
        <v>Pendiente</v>
      </c>
      <c r="G129" s="270">
        <f>IF(E129="NA","NA",_xlfn.AGGREGATE(6,6,'6.2. Cronograma No OP'!F129,'6.2. Cronograma No OP'!E59))</f>
        <v>0</v>
      </c>
      <c r="H129" s="288"/>
      <c r="I129" s="188">
        <f t="shared" si="3"/>
        <v>45292</v>
      </c>
      <c r="J129" s="188">
        <f t="shared" si="3"/>
        <v>45292</v>
      </c>
      <c r="K129" s="140"/>
      <c r="L129" s="234"/>
    </row>
    <row r="130" spans="1:12" x14ac:dyDescent="0.3">
      <c r="A130" s="224"/>
      <c r="B130" s="182" t="str">
        <f>+B61</f>
        <v>2.      FASE DE INVERSIÓN</v>
      </c>
      <c r="C130" s="182"/>
      <c r="D130" s="182"/>
      <c r="E130" s="374" t="str">
        <f>IF('6.2. Cronograma No OP'!$G130=0%,"Sin iniciar",IF('6.2. Cronograma No OP'!$G130&lt;=25%,"Avance inicial",IF('6.2. Cronograma No OP'!$G130&lt;=50%,"Avance intermedio",IF('6.2. Cronograma No OP'!$G130&lt;=75%,"Avance superior",IF('6.2. Cronograma No OP'!$G130&lt;=99%,"Casi terminada",IF('6.2. Cronograma No OP'!$G130=100%,"Finalizada"))))))</f>
        <v>Sin iniciar</v>
      </c>
      <c r="F130" s="375"/>
      <c r="G130" s="264">
        <f>_xlfn.AGGREGATE(1,7,G131,G135,G142)</f>
        <v>0</v>
      </c>
      <c r="H130" s="265">
        <f>+G130*E16</f>
        <v>0</v>
      </c>
      <c r="I130" s="292">
        <f>+MIN(I131,I135,I142)</f>
        <v>45292</v>
      </c>
      <c r="J130" s="292">
        <f>+MAX(J131,J135,J142)</f>
        <v>45292</v>
      </c>
      <c r="K130" s="140"/>
      <c r="L130" s="234"/>
    </row>
    <row r="131" spans="1:12" x14ac:dyDescent="0.3">
      <c r="A131" s="224"/>
      <c r="B131" s="202"/>
      <c r="C131" s="184" t="str">
        <f>+C62</f>
        <v>2.1.  ETAPA: FINANCIAMIENTO</v>
      </c>
      <c r="D131" s="184"/>
      <c r="E131" s="371" t="str">
        <f>IF('6.2. Cronograma No OP'!$G131=0%,"Sin iniciar",IF('6.2. Cronograma No OP'!$G131&lt;=25%,"Avance inicial",IF('6.2. Cronograma No OP'!$G131&lt;=50%,"Avance intermedio",IF('6.2. Cronograma No OP'!$G131&lt;=75%,"Avance superior",IF('6.2. Cronograma No OP'!$G131&lt;=99%,"Casi terminada",IF('6.2. Cronograma No OP'!$G131=100%,"Finalizada"))))))</f>
        <v>Sin iniciar</v>
      </c>
      <c r="F131" s="371"/>
      <c r="G131" s="272">
        <f>_xlfn.AGGREGATE(9,7,G132:G134)</f>
        <v>0</v>
      </c>
      <c r="H131" s="272">
        <f>+_xlfn.AGGREGATE(6,7,G131,E62)</f>
        <v>0</v>
      </c>
      <c r="I131" s="258">
        <f>+MIN(I132:I134)</f>
        <v>45292</v>
      </c>
      <c r="J131" s="258">
        <f>+MAX(J132:J134)</f>
        <v>45292</v>
      </c>
      <c r="K131" s="140"/>
      <c r="L131" s="234"/>
    </row>
    <row r="132" spans="1:12" x14ac:dyDescent="0.3">
      <c r="A132" s="224"/>
      <c r="B132" s="202"/>
      <c r="C132" s="185"/>
      <c r="D132" s="235" t="str">
        <f>+D63</f>
        <v>Validación de disponibilidad de fondos presupuestarios.</v>
      </c>
      <c r="E132" s="227" t="s">
        <v>450</v>
      </c>
      <c r="F132" s="271" t="str">
        <f>+IF('6.2. Cronograma No OP'!$E132="Seleccionar","Pendiente",IF('6.2. Cronograma No OP'!$E132="Sin iniciar (0%)",0%,IF('6.2. Cronograma No OP'!$E132="Avance inicial (1-25%)",25%,IF('6.2. Cronograma No OP'!$E132="Avance intermedio (26-50%)",50%,IF('6.2. Cronograma No OP'!$E132="Avance superior (51-75%)",75%,IF('6.2. Cronograma No OP'!$E132="Casi terminada (76-90%)",90%,IF('6.2. Cronograma No OP'!$E132="Finalizada (100%)",100%,0)))))))</f>
        <v>Pendiente</v>
      </c>
      <c r="G132" s="270">
        <f>IF(E132="NA","NA",_xlfn.AGGREGATE(6,6,'6.2. Cronograma No OP'!F132,'6.2. Cronograma No OP'!E63))</f>
        <v>0</v>
      </c>
      <c r="H132" s="287"/>
      <c r="I132" s="188">
        <f t="shared" ref="I132:J134" si="4">+F63</f>
        <v>45292</v>
      </c>
      <c r="J132" s="188">
        <f t="shared" si="4"/>
        <v>45292</v>
      </c>
      <c r="K132" s="140"/>
      <c r="L132" s="234"/>
    </row>
    <row r="133" spans="1:12" x14ac:dyDescent="0.3">
      <c r="A133" s="224"/>
      <c r="B133" s="202"/>
      <c r="C133" s="185"/>
      <c r="D133" s="235" t="str">
        <f>+D64</f>
        <v>Solicitud de reserva de los recursos.</v>
      </c>
      <c r="E133" s="227" t="s">
        <v>450</v>
      </c>
      <c r="F133" s="271" t="str">
        <f>+IF('6.2. Cronograma No OP'!$E133="Seleccionar","Pendiente",IF('6.2. Cronograma No OP'!$E133="Sin iniciar (0%)",0%,IF('6.2. Cronograma No OP'!$E133="Avance inicial (1-25%)",25%,IF('6.2. Cronograma No OP'!$E133="Avance intermedio (26-50%)",50%,IF('6.2. Cronograma No OP'!$E133="Avance superior (51-75%)",75%,IF('6.2. Cronograma No OP'!$E133="Casi terminada (76-90%)",90%,IF('6.2. Cronograma No OP'!$E133="Finalizada (100%)",100%,0)))))))</f>
        <v>Pendiente</v>
      </c>
      <c r="G133" s="270">
        <f>IF(E133="NA","NA",_xlfn.AGGREGATE(6,6,'6.2. Cronograma No OP'!F133,'6.2. Cronograma No OP'!E64))</f>
        <v>0</v>
      </c>
      <c r="H133" s="285"/>
      <c r="I133" s="188">
        <f t="shared" si="4"/>
        <v>45292</v>
      </c>
      <c r="J133" s="188">
        <f t="shared" si="4"/>
        <v>45292</v>
      </c>
      <c r="K133" s="140"/>
      <c r="L133" s="234"/>
    </row>
    <row r="134" spans="1:12" x14ac:dyDescent="0.3">
      <c r="A134" s="224"/>
      <c r="B134" s="202"/>
      <c r="C134" s="185"/>
      <c r="D134" s="235" t="str">
        <f>+D65</f>
        <v>Inclusión de recursos dentro del presupuesto ordinario o extraordinario (para años entrantes, en caso de que aplique).</v>
      </c>
      <c r="E134" s="227" t="s">
        <v>450</v>
      </c>
      <c r="F134" s="271" t="str">
        <f>+IF('6.2. Cronograma No OP'!$E134="Seleccionar","Pendiente",IF('6.2. Cronograma No OP'!$E134="Sin iniciar (0%)",0%,IF('6.2. Cronograma No OP'!$E134="Avance inicial (1-25%)",25%,IF('6.2. Cronograma No OP'!$E134="Avance intermedio (26-50%)",50%,IF('6.2. Cronograma No OP'!$E134="Avance superior (51-75%)",75%,IF('6.2. Cronograma No OP'!$E134="Casi terminada (76-90%)",90%,IF('6.2. Cronograma No OP'!$E134="Finalizada (100%)",100%,0)))))))</f>
        <v>Pendiente</v>
      </c>
      <c r="G134" s="270">
        <f>IF(E134="NA","NA",_xlfn.AGGREGATE(6,6,'6.2. Cronograma No OP'!F134,'6.2. Cronograma No OP'!E65))</f>
        <v>0</v>
      </c>
      <c r="H134" s="286"/>
      <c r="I134" s="188">
        <f t="shared" si="4"/>
        <v>45292</v>
      </c>
      <c r="J134" s="188">
        <f t="shared" si="4"/>
        <v>45292</v>
      </c>
      <c r="K134" s="140"/>
      <c r="L134" s="234"/>
    </row>
    <row r="135" spans="1:12" x14ac:dyDescent="0.3">
      <c r="A135" s="224"/>
      <c r="B135" s="202"/>
      <c r="C135" s="184" t="str">
        <f>+C68</f>
        <v>2.2. ETAPA: LICITACIÓN Y CONTRATACIÓN</v>
      </c>
      <c r="D135" s="184"/>
      <c r="E135" s="371" t="str">
        <f>IF('6.2. Cronograma No OP'!$G135=0%,"Sin iniciar",IF('6.2. Cronograma No OP'!$G135&lt;=25%,"Avance inicial",IF('6.2. Cronograma No OP'!$G135&lt;=50%,"Avance intermedio",IF('6.2. Cronograma No OP'!$G135&lt;=75%,"Avance superior",IF('6.2. Cronograma No OP'!$G135&lt;=99%,"Casi terminada",IF('6.2. Cronograma No OP'!$G135=100%,"Finalizada"))))))</f>
        <v>Sin iniciar</v>
      </c>
      <c r="F135" s="371"/>
      <c r="G135" s="272">
        <f>_xlfn.AGGREGATE(9,7,G136:G141)</f>
        <v>0</v>
      </c>
      <c r="H135" s="272">
        <f>+_xlfn.AGGREGATE(6,7,G135,E68)</f>
        <v>0</v>
      </c>
      <c r="I135" s="258">
        <f>+MIN(I136:I141)</f>
        <v>45292</v>
      </c>
      <c r="J135" s="258">
        <f>+MAX(J136:J141)</f>
        <v>45292</v>
      </c>
      <c r="K135" s="140"/>
      <c r="L135" s="234"/>
    </row>
    <row r="136" spans="1:12" x14ac:dyDescent="0.3">
      <c r="A136" s="224"/>
      <c r="B136" s="202"/>
      <c r="C136" s="185"/>
      <c r="D136" s="235" t="str">
        <f t="shared" ref="D136:D141" si="5">+D69</f>
        <v>Ingreso de la solicitud en SICOP.</v>
      </c>
      <c r="E136" s="227" t="s">
        <v>450</v>
      </c>
      <c r="F136" s="271" t="str">
        <f>+IF('6.2. Cronograma No OP'!$E136="Seleccionar","Pendiente",IF('6.2. Cronograma No OP'!$E136="Sin iniciar (0%)",0%,IF('6.2. Cronograma No OP'!$E136="Avance inicial (1-25%)",25%,IF('6.2. Cronograma No OP'!$E136="Avance intermedio (26-50%)",50%,IF('6.2. Cronograma No OP'!$E136="Avance superior (51-75%)",75%,IF('6.2. Cronograma No OP'!$E136="Casi terminada (76-90%)",90%,IF('6.2. Cronograma No OP'!$E136="Finalizada (100%)",100%,0)))))))</f>
        <v>Pendiente</v>
      </c>
      <c r="G136" s="270">
        <f>IF(E136="NA","NA",_xlfn.AGGREGATE(6,6,'6.2. Cronograma No OP'!F136,'6.2. Cronograma No OP'!E69))</f>
        <v>0</v>
      </c>
      <c r="H136" s="287"/>
      <c r="I136" s="188">
        <f t="shared" ref="I136:J141" si="6">+F69</f>
        <v>45292</v>
      </c>
      <c r="J136" s="188">
        <f t="shared" si="6"/>
        <v>45292</v>
      </c>
      <c r="K136" s="140"/>
      <c r="L136" s="234"/>
    </row>
    <row r="137" spans="1:12" x14ac:dyDescent="0.3">
      <c r="A137" s="224"/>
      <c r="B137" s="202"/>
      <c r="C137" s="185"/>
      <c r="D137" s="235" t="str">
        <f t="shared" si="5"/>
        <v>Apertura de ofertas.</v>
      </c>
      <c r="E137" s="227" t="s">
        <v>450</v>
      </c>
      <c r="F137" s="271" t="str">
        <f>+IF('6.2. Cronograma No OP'!$E137="Seleccionar","Pendiente",IF('6.2. Cronograma No OP'!$E137="Sin iniciar (0%)",0%,IF('6.2. Cronograma No OP'!$E137="Avance inicial (1-25%)",25%,IF('6.2. Cronograma No OP'!$E137="Avance intermedio (26-50%)",50%,IF('6.2. Cronograma No OP'!$E137="Avance superior (51-75%)",75%,IF('6.2. Cronograma No OP'!$E137="Casi terminada (76-90%)",90%,IF('6.2. Cronograma No OP'!$E137="Finalizada (100%)",100%,0)))))))</f>
        <v>Pendiente</v>
      </c>
      <c r="G137" s="270">
        <f>IF(E137="NA","NA",_xlfn.AGGREGATE(6,6,'6.2. Cronograma No OP'!F137,'6.2. Cronograma No OP'!E70))</f>
        <v>0</v>
      </c>
      <c r="H137" s="285"/>
      <c r="I137" s="188">
        <f t="shared" si="6"/>
        <v>45292</v>
      </c>
      <c r="J137" s="188">
        <f t="shared" si="6"/>
        <v>45292</v>
      </c>
      <c r="K137" s="140"/>
      <c r="L137" s="234"/>
    </row>
    <row r="138" spans="1:12" x14ac:dyDescent="0.3">
      <c r="A138" s="224"/>
      <c r="B138" s="202"/>
      <c r="C138" s="185"/>
      <c r="D138" s="235" t="str">
        <f t="shared" si="5"/>
        <v>Revisión de ofertas.</v>
      </c>
      <c r="E138" s="227" t="s">
        <v>450</v>
      </c>
      <c r="F138" s="271" t="str">
        <f>+IF('6.2. Cronograma No OP'!$E138="Seleccionar","Pendiente",IF('6.2. Cronograma No OP'!$E138="Sin iniciar (0%)",0%,IF('6.2. Cronograma No OP'!$E138="Avance inicial (1-25%)",25%,IF('6.2. Cronograma No OP'!$E138="Avance intermedio (26-50%)",50%,IF('6.2. Cronograma No OP'!$E138="Avance superior (51-75%)",75%,IF('6.2. Cronograma No OP'!$E138="Casi terminada (76-90%)",90%,IF('6.2. Cronograma No OP'!$E138="Finalizada (100%)",100%,0)))))))</f>
        <v>Pendiente</v>
      </c>
      <c r="G138" s="270">
        <f>IF(E138="NA","NA",_xlfn.AGGREGATE(6,6,'6.2. Cronograma No OP'!F138,'6.2. Cronograma No OP'!E71))</f>
        <v>0</v>
      </c>
      <c r="H138" s="285"/>
      <c r="I138" s="188">
        <f t="shared" si="6"/>
        <v>45292</v>
      </c>
      <c r="J138" s="188">
        <f t="shared" si="6"/>
        <v>45292</v>
      </c>
      <c r="K138" s="140"/>
      <c r="L138" s="234"/>
    </row>
    <row r="139" spans="1:12" x14ac:dyDescent="0.3">
      <c r="A139" s="224"/>
      <c r="B139" s="202"/>
      <c r="C139" s="185"/>
      <c r="D139" s="235" t="str">
        <f t="shared" si="5"/>
        <v>Apelación y admisibilidad</v>
      </c>
      <c r="E139" s="227" t="s">
        <v>450</v>
      </c>
      <c r="F139" s="271" t="str">
        <f>+IF('6.2. Cronograma No OP'!$E139="Seleccionar","Pendiente",IF('6.2. Cronograma No OP'!$E139="Sin iniciar (0%)",0%,IF('6.2. Cronograma No OP'!$E139="Avance inicial (1-25%)",25%,IF('6.2. Cronograma No OP'!$E139="Avance intermedio (26-50%)",50%,IF('6.2. Cronograma No OP'!$E139="Avance superior (51-75%)",75%,IF('6.2. Cronograma No OP'!$E139="Casi terminada (76-90%)",90%,IF('6.2. Cronograma No OP'!$E139="Finalizada (100%)",100%,0)))))))</f>
        <v>Pendiente</v>
      </c>
      <c r="G139" s="270">
        <f>IF(E139="NA","NA",_xlfn.AGGREGATE(6,6,'6.2. Cronograma No OP'!F139,'6.2. Cronograma No OP'!E72))</f>
        <v>0</v>
      </c>
      <c r="H139" s="285"/>
      <c r="I139" s="188">
        <f t="shared" si="6"/>
        <v>45292</v>
      </c>
      <c r="J139" s="188">
        <f t="shared" si="6"/>
        <v>45292</v>
      </c>
      <c r="K139" s="140"/>
      <c r="L139" s="234"/>
    </row>
    <row r="140" spans="1:12" x14ac:dyDescent="0.3">
      <c r="A140" s="224"/>
      <c r="B140" s="202"/>
      <c r="C140" s="185"/>
      <c r="D140" s="235" t="str">
        <f t="shared" si="5"/>
        <v>Firmeza y aprobaciones</v>
      </c>
      <c r="E140" s="227" t="s">
        <v>450</v>
      </c>
      <c r="F140" s="271" t="str">
        <f>+IF('6.2. Cronograma No OP'!$E140="Seleccionar","Pendiente",IF('6.2. Cronograma No OP'!$E140="Sin iniciar (0%)",0%,IF('6.2. Cronograma No OP'!$E140="Avance inicial (1-25%)",25%,IF('6.2. Cronograma No OP'!$E140="Avance intermedio (26-50%)",50%,IF('6.2. Cronograma No OP'!$E140="Avance superior (51-75%)",75%,IF('6.2. Cronograma No OP'!$E140="Casi terminada (76-90%)",90%,IF('6.2. Cronograma No OP'!$E140="Finalizada (100%)",100%,0)))))))</f>
        <v>Pendiente</v>
      </c>
      <c r="G140" s="270">
        <f>IF(E140="NA","NA",_xlfn.AGGREGATE(6,6,'6.2. Cronograma No OP'!F140,'6.2. Cronograma No OP'!E73))</f>
        <v>0</v>
      </c>
      <c r="H140" s="285"/>
      <c r="I140" s="188">
        <f t="shared" si="6"/>
        <v>45292</v>
      </c>
      <c r="J140" s="188">
        <f t="shared" si="6"/>
        <v>45292</v>
      </c>
      <c r="K140" s="140"/>
      <c r="L140" s="234"/>
    </row>
    <row r="141" spans="1:12" x14ac:dyDescent="0.3">
      <c r="A141" s="224"/>
      <c r="B141" s="202"/>
      <c r="C141" s="185"/>
      <c r="D141" s="235" t="str">
        <f t="shared" si="5"/>
        <v>Entrega del producto.</v>
      </c>
      <c r="E141" s="227" t="s">
        <v>450</v>
      </c>
      <c r="F141" s="271" t="str">
        <f>+IF('6.2. Cronograma No OP'!$E141="Seleccionar","Pendiente",IF('6.2. Cronograma No OP'!$E141="Sin iniciar (0%)",0%,IF('6.2. Cronograma No OP'!$E141="Avance inicial (1-25%)",25%,IF('6.2. Cronograma No OP'!$E141="Avance intermedio (26-50%)",50%,IF('6.2. Cronograma No OP'!$E141="Avance superior (51-75%)",75%,IF('6.2. Cronograma No OP'!$E141="Casi terminada (76-90%)",90%,IF('6.2. Cronograma No OP'!$E141="Finalizada (100%)",100%,0)))))))</f>
        <v>Pendiente</v>
      </c>
      <c r="G141" s="270">
        <f>IF(E141="NA","NA",_xlfn.AGGREGATE(6,6,'6.2. Cronograma No OP'!F141,'6.2. Cronograma No OP'!E74))</f>
        <v>0</v>
      </c>
      <c r="H141" s="286"/>
      <c r="I141" s="188">
        <f t="shared" si="6"/>
        <v>45292</v>
      </c>
      <c r="J141" s="188">
        <f t="shared" si="6"/>
        <v>45292</v>
      </c>
      <c r="K141" s="140"/>
      <c r="L141" s="234"/>
    </row>
    <row r="142" spans="1:12" x14ac:dyDescent="0.3">
      <c r="A142" s="224"/>
      <c r="B142" s="202"/>
      <c r="C142" s="184" t="str">
        <f>+C77</f>
        <v>2.3. ETAPA: EJECUCIÓN</v>
      </c>
      <c r="D142" s="184"/>
      <c r="E142" s="371" t="str">
        <f>IF('6.2. Cronograma No OP'!$G142=0%,"Sin iniciar",IF('6.2. Cronograma No OP'!$G142&lt;=25%,"Avance inicial",IF('6.2. Cronograma No OP'!$G142&lt;=50%,"Avance intermedio",IF('6.2. Cronograma No OP'!$G142&lt;=75%,"Avance superior",IF('6.2. Cronograma No OP'!$G142&lt;=99%,"Casi terminada",IF('6.2. Cronograma No OP'!$G142=100%,"Finalizada"))))))</f>
        <v>Sin iniciar</v>
      </c>
      <c r="F142" s="371"/>
      <c r="G142" s="272">
        <f>_xlfn.AGGREGATE(9,7,G143:G148)</f>
        <v>0</v>
      </c>
      <c r="H142" s="272">
        <f>+_xlfn.AGGREGATE(6,7,G142,E77)</f>
        <v>0</v>
      </c>
      <c r="I142" s="258">
        <f>+MIN(I143:I148)</f>
        <v>45292</v>
      </c>
      <c r="J142" s="258">
        <f>+MAX(J143:J148)</f>
        <v>45292</v>
      </c>
      <c r="K142" s="140"/>
      <c r="L142" s="140"/>
    </row>
    <row r="143" spans="1:12" x14ac:dyDescent="0.3">
      <c r="A143" s="224"/>
      <c r="B143" s="202"/>
      <c r="C143" s="185"/>
      <c r="D143" s="236" t="str">
        <f t="shared" ref="D143:D148" si="7">+D78</f>
        <v>Elaboración e implementación del PGE: Plan de Gestión de la Ejecución.</v>
      </c>
      <c r="E143" s="227" t="s">
        <v>450</v>
      </c>
      <c r="F143" s="271" t="str">
        <f>+IF('6.2. Cronograma No OP'!$E143="Seleccionar","Pendiente",IF('6.2. Cronograma No OP'!$E143="Sin iniciar (0%)",0%,IF('6.2. Cronograma No OP'!$E143="Avance inicial (1-25%)",25%,IF('6.2. Cronograma No OP'!$E143="Avance intermedio (26-50%)",50%,IF('6.2. Cronograma No OP'!$E143="Avance superior (51-75%)",75%,IF('6.2. Cronograma No OP'!$E143="Casi terminada (76-90%)",90%,IF('6.2. Cronograma No OP'!$E143="Finalizada (100%)",100%,0)))))))</f>
        <v>Pendiente</v>
      </c>
      <c r="G143" s="270">
        <f>IF(E143="NA","NA",_xlfn.AGGREGATE(6,6,'6.2. Cronograma No OP'!F143,E78))</f>
        <v>0</v>
      </c>
      <c r="H143" s="287"/>
      <c r="I143" s="188">
        <f t="shared" ref="I143:J148" si="8">+F78</f>
        <v>45292</v>
      </c>
      <c r="J143" s="188">
        <f t="shared" si="8"/>
        <v>45292</v>
      </c>
      <c r="K143" s="140"/>
      <c r="L143" s="140"/>
    </row>
    <row r="144" spans="1:12" x14ac:dyDescent="0.3">
      <c r="A144" s="224"/>
      <c r="B144" s="202"/>
      <c r="C144" s="185"/>
      <c r="D144" s="233" t="str">
        <f t="shared" si="7"/>
        <v>Inclusión de actividades de preparación para la puesta en marcha del proyecto.</v>
      </c>
      <c r="E144" s="227" t="s">
        <v>450</v>
      </c>
      <c r="F144" s="271" t="str">
        <f>+IF('6.2. Cronograma No OP'!$E144="Seleccionar","Pendiente",IF('6.2. Cronograma No OP'!$E144="Sin iniciar (0%)",0%,IF('6.2. Cronograma No OP'!$E144="Avance inicial (1-25%)",25%,IF('6.2. Cronograma No OP'!$E144="Avance intermedio (26-50%)",50%,IF('6.2. Cronograma No OP'!$E144="Avance superior (51-75%)",75%,IF('6.2. Cronograma No OP'!$E144="Casi terminada (76-90%)",90%,IF('6.2. Cronograma No OP'!$E144="Finalizada (100%)",100%,0)))))))</f>
        <v>Pendiente</v>
      </c>
      <c r="G144" s="270">
        <f>IF(E144="NA","NA",_xlfn.AGGREGATE(6,6,'6.2. Cronograma No OP'!F144,E79))</f>
        <v>0</v>
      </c>
      <c r="H144" s="285"/>
      <c r="I144" s="188">
        <f t="shared" si="8"/>
        <v>45292</v>
      </c>
      <c r="J144" s="188">
        <f t="shared" si="8"/>
        <v>45292</v>
      </c>
      <c r="K144" s="140"/>
      <c r="L144" s="140"/>
    </row>
    <row r="145" spans="1:12" x14ac:dyDescent="0.3">
      <c r="A145" s="224"/>
      <c r="B145" s="202"/>
      <c r="C145" s="185"/>
      <c r="D145" s="233" t="str">
        <f t="shared" si="7"/>
        <v>Inclusión de actividades de preparación para la puesta en marcha del proyecto.</v>
      </c>
      <c r="E145" s="227" t="s">
        <v>450</v>
      </c>
      <c r="F145" s="271" t="str">
        <f>+IF('6.2. Cronograma No OP'!$E145="Seleccionar","Pendiente",IF('6.2. Cronograma No OP'!$E145="Sin iniciar (0%)",0%,IF('6.2. Cronograma No OP'!$E145="Avance inicial (1-25%)",25%,IF('6.2. Cronograma No OP'!$E145="Avance intermedio (26-50%)",50%,IF('6.2. Cronograma No OP'!$E145="Avance superior (51-75%)",75%,IF('6.2. Cronograma No OP'!$E145="Casi terminada (76-90%)",90%,IF('6.2. Cronograma No OP'!$E145="Finalizada (100%)",100%,0)))))))</f>
        <v>Pendiente</v>
      </c>
      <c r="G145" s="270">
        <f>IF(E145="NA","NA",_xlfn.AGGREGATE(6,6,'6.2. Cronograma No OP'!F145,E80))</f>
        <v>0</v>
      </c>
      <c r="H145" s="285"/>
      <c r="I145" s="188">
        <f t="shared" si="8"/>
        <v>45292</v>
      </c>
      <c r="J145" s="188">
        <f t="shared" si="8"/>
        <v>45292</v>
      </c>
      <c r="K145" s="140"/>
      <c r="L145" s="140"/>
    </row>
    <row r="146" spans="1:12" x14ac:dyDescent="0.3">
      <c r="A146" s="224"/>
      <c r="B146" s="202"/>
      <c r="C146" s="185"/>
      <c r="D146" s="233" t="str">
        <f t="shared" si="7"/>
        <v>Inclusión de actividades de preparación para la puesta en marcha del proyecto.</v>
      </c>
      <c r="E146" s="227" t="s">
        <v>450</v>
      </c>
      <c r="F146" s="271" t="str">
        <f>+IF('6.2. Cronograma No OP'!$E146="Seleccionar","Pendiente",IF('6.2. Cronograma No OP'!$E146="Sin iniciar (0%)",0%,IF('6.2. Cronograma No OP'!$E146="Avance inicial (1-25%)",25%,IF('6.2. Cronograma No OP'!$E146="Avance intermedio (26-50%)",50%,IF('6.2. Cronograma No OP'!$E146="Avance superior (51-75%)",75%,IF('6.2. Cronograma No OP'!$E146="Casi terminada (76-90%)",90%,IF('6.2. Cronograma No OP'!$E146="Finalizada (100%)",100%,0)))))))</f>
        <v>Pendiente</v>
      </c>
      <c r="G146" s="270">
        <f>IF(E146="NA","NA",_xlfn.AGGREGATE(6,6,'6.2. Cronograma No OP'!F146,E81))</f>
        <v>0</v>
      </c>
      <c r="H146" s="285"/>
      <c r="I146" s="188">
        <f t="shared" si="8"/>
        <v>45292</v>
      </c>
      <c r="J146" s="188">
        <f t="shared" si="8"/>
        <v>45292</v>
      </c>
      <c r="K146" s="140"/>
      <c r="L146" s="140"/>
    </row>
    <row r="147" spans="1:12" x14ac:dyDescent="0.3">
      <c r="A147" s="224"/>
      <c r="B147" s="202"/>
      <c r="C147" s="185"/>
      <c r="D147" s="236" t="str">
        <f t="shared" si="7"/>
        <v>Revisión e instalación de los bienes adquiridos.</v>
      </c>
      <c r="E147" s="227" t="s">
        <v>450</v>
      </c>
      <c r="F147" s="271" t="str">
        <f>+IF('6.2. Cronograma No OP'!$E147="Seleccionar","Pendiente",IF('6.2. Cronograma No OP'!$E147="Sin iniciar (0%)",0%,IF('6.2. Cronograma No OP'!$E147="Avance inicial (1-25%)",25%,IF('6.2. Cronograma No OP'!$E147="Avance intermedio (26-50%)",50%,IF('6.2. Cronograma No OP'!$E147="Avance superior (51-75%)",75%,IF('6.2. Cronograma No OP'!$E147="Casi terminada (76-90%)",90%,IF('6.2. Cronograma No OP'!$E147="Finalizada (100%)",100%,0)))))))</f>
        <v>Pendiente</v>
      </c>
      <c r="G147" s="270">
        <f>IF(E147="NA","NA",_xlfn.AGGREGATE(6,6,'6.2. Cronograma No OP'!F147,E82))</f>
        <v>0</v>
      </c>
      <c r="H147" s="285"/>
      <c r="I147" s="188">
        <f t="shared" si="8"/>
        <v>45292</v>
      </c>
      <c r="J147" s="188">
        <f t="shared" si="8"/>
        <v>45292</v>
      </c>
      <c r="K147" s="140"/>
      <c r="L147" s="140"/>
    </row>
    <row r="148" spans="1:12" x14ac:dyDescent="0.3">
      <c r="A148" s="224"/>
      <c r="B148" s="202"/>
      <c r="C148" s="185"/>
      <c r="D148" s="236" t="str">
        <f t="shared" si="7"/>
        <v>Elaboración de informe de la etapa de ejecución del proyecto</v>
      </c>
      <c r="E148" s="227" t="s">
        <v>450</v>
      </c>
      <c r="F148" s="273" t="str">
        <f>+IF('6.2. Cronograma No OP'!$E148="Seleccionar","Pendiente",IF('6.2. Cronograma No OP'!$E148="Sin iniciar (0%)",0%,IF('6.2. Cronograma No OP'!$E148="Avance inicial (1-25%)",25%,IF('6.2. Cronograma No OP'!$E148="Avance intermedio (26-50%)",50%,IF('6.2. Cronograma No OP'!$E148="Avance superior (51-75%)",75%,IF('6.2. Cronograma No OP'!$E148="Casi terminada (76-90%)",90%,IF('6.2. Cronograma No OP'!$E148="Finalizada (100%)",100%,0)))))))</f>
        <v>Pendiente</v>
      </c>
      <c r="G148" s="270">
        <f>IF(E148="NA","NA",_xlfn.AGGREGATE(6,6,'6.2. Cronograma No OP'!F148,E83))</f>
        <v>0</v>
      </c>
      <c r="H148" s="288"/>
      <c r="I148" s="238">
        <f t="shared" si="8"/>
        <v>45292</v>
      </c>
      <c r="J148" s="238">
        <f t="shared" si="8"/>
        <v>45292</v>
      </c>
      <c r="K148" s="140"/>
      <c r="L148" s="140"/>
    </row>
    <row r="149" spans="1:12" x14ac:dyDescent="0.3">
      <c r="A149" s="224"/>
      <c r="B149" s="182" t="str">
        <f>+B86</f>
        <v>3.      FASE DE POST-INVERSIÓN</v>
      </c>
      <c r="C149" s="182"/>
      <c r="D149" s="182"/>
      <c r="E149" s="374" t="str">
        <f>IF('6.2. Cronograma No OP'!$G149=0%,"Sin iniciar",IF('6.2. Cronograma No OP'!$G149&lt;=25%,"Avance inicial",IF('6.2. Cronograma No OP'!$G149&lt;=50%,"Avance intermedio",IF('6.2. Cronograma No OP'!$G149&lt;=75%,"Avance superior",IF('6.2. Cronograma No OP'!$G149&lt;=99%,"Casi terminada",IF('6.2. Cronograma No OP'!$G149=100%,"Finalizada"))))))</f>
        <v>Sin iniciar</v>
      </c>
      <c r="F149" s="375"/>
      <c r="G149" s="265">
        <f>_xlfn.AGGREGATE(1,7,G150)</f>
        <v>0</v>
      </c>
      <c r="H149" s="265">
        <f>+G149*E21</f>
        <v>0</v>
      </c>
      <c r="I149" s="292">
        <f>+MIN(I150)</f>
        <v>45292</v>
      </c>
      <c r="J149" s="292">
        <f>+MAX(J150)</f>
        <v>45292</v>
      </c>
      <c r="K149" s="140"/>
      <c r="L149" s="140"/>
    </row>
    <row r="150" spans="1:12" x14ac:dyDescent="0.3">
      <c r="A150" s="224"/>
      <c r="B150" s="183"/>
      <c r="C150" s="184" t="str">
        <f>+C87</f>
        <v>3.2.  ETAPA: OPERACIÓN</v>
      </c>
      <c r="D150" s="184"/>
      <c r="E150" s="371" t="str">
        <f>IF('6.2. Cronograma No OP'!$G150=0%,"Sin iniciar",IF('6.2. Cronograma No OP'!$G150&lt;=25%,"Avance inicial",IF('6.2. Cronograma No OP'!$G150&lt;=50%,"Avance intermedio",IF('6.2. Cronograma No OP'!$G150&lt;=75%,"Avance superior",IF('6.2. Cronograma No OP'!$G150&lt;=99%,"Casi terminada",IF('6.2. Cronograma No OP'!$G150=100%,"Finalizada"))))))</f>
        <v>Sin iniciar</v>
      </c>
      <c r="F150" s="371"/>
      <c r="G150" s="272">
        <f>_xlfn.AGGREGATE(9,7,G151:G154)</f>
        <v>0</v>
      </c>
      <c r="H150" s="272">
        <f>+_xlfn.AGGREGATE(6,7,G150,E87)</f>
        <v>0</v>
      </c>
      <c r="I150" s="258">
        <f>+MIN(I151:I154)</f>
        <v>45292</v>
      </c>
      <c r="J150" s="258">
        <f>+MAX(J151:J154)</f>
        <v>45292</v>
      </c>
      <c r="K150" s="140"/>
      <c r="L150" s="140"/>
    </row>
    <row r="151" spans="1:12" x14ac:dyDescent="0.3">
      <c r="A151" s="224"/>
      <c r="B151" s="183"/>
      <c r="C151" s="208"/>
      <c r="D151" s="236" t="str">
        <f>+D88</f>
        <v>Listado de actividades de prestación del servicio o de los bienes del proyecto</v>
      </c>
      <c r="E151" s="227" t="s">
        <v>450</v>
      </c>
      <c r="F151" s="270" t="str">
        <f>+IF('6.2. Cronograma No OP'!$E151="Seleccionar","Pendiente",IF('6.2. Cronograma No OP'!$E151="Sin iniciar (0%)",0%,IF('6.2. Cronograma No OP'!$E151="Avance inicial (1-25%)",25%,IF('6.2. Cronograma No OP'!$E151="Avance intermedio (26-50%)",50%,IF('6.2. Cronograma No OP'!$E151="Avance superior (51-75%)",75%,IF('6.2. Cronograma No OP'!$E151="Casi terminada (76-90%)",90%,IF('6.2. Cronograma No OP'!$E151="Finalizada (100%)",100%,0)))))))</f>
        <v>Pendiente</v>
      </c>
      <c r="G151" s="270">
        <f>IF(E151="NA","NA",_xlfn.AGGREGATE(6,6,'6.2. Cronograma No OP'!F151,E88))</f>
        <v>0</v>
      </c>
      <c r="H151" s="287"/>
      <c r="I151" s="188">
        <f>+F88</f>
        <v>45292</v>
      </c>
      <c r="J151" s="188">
        <f>+G88</f>
        <v>45292</v>
      </c>
      <c r="K151" s="140"/>
      <c r="L151" s="140"/>
    </row>
    <row r="152" spans="1:12" x14ac:dyDescent="0.3">
      <c r="A152" s="224"/>
      <c r="B152" s="183"/>
      <c r="C152" s="208"/>
      <c r="D152" s="236" t="str">
        <f>+D89</f>
        <v>Seguimiento del avance y cierre del proyecto</v>
      </c>
      <c r="E152" s="227" t="s">
        <v>450</v>
      </c>
      <c r="F152" s="270" t="str">
        <f>+IF('6.2. Cronograma No OP'!$E152="Seleccionar","Pendiente",IF('6.2. Cronograma No OP'!$E152="Sin iniciar (0%)",0%,IF('6.2. Cronograma No OP'!$E152="Avance inicial (1-25%)",25%,IF('6.2. Cronograma No OP'!$E152="Avance intermedio (26-50%)",50%,IF('6.2. Cronograma No OP'!$E152="Avance superior (51-75%)",75%,IF('6.2. Cronograma No OP'!$E152="Casi terminada (76-90%)",90%,IF('6.2. Cronograma No OP'!$E152="Finalizada (100%)",100%,0)))))))</f>
        <v>Pendiente</v>
      </c>
      <c r="G152" s="270">
        <f>IF(E152="NA","NA",_xlfn.AGGREGATE(6,6,'6.2. Cronograma No OP'!F152,E89))</f>
        <v>0</v>
      </c>
      <c r="H152" s="285"/>
      <c r="I152" s="188">
        <f t="shared" ref="I152:J154" si="9">+F89</f>
        <v>45292</v>
      </c>
      <c r="J152" s="188">
        <f t="shared" si="9"/>
        <v>45292</v>
      </c>
      <c r="K152" s="140"/>
      <c r="L152" s="140"/>
    </row>
    <row r="153" spans="1:12" x14ac:dyDescent="0.3">
      <c r="A153" s="224"/>
      <c r="B153" s="183"/>
      <c r="C153" s="208"/>
      <c r="D153" s="233" t="str">
        <f>+D90</f>
        <v>-Campos extra para incluir otras actividades requeridas. Caso contrario, eliminar fila.</v>
      </c>
      <c r="E153" s="227" t="s">
        <v>450</v>
      </c>
      <c r="F153" s="270" t="str">
        <f>+IF('6.2. Cronograma No OP'!$E153="Seleccionar","Pendiente",IF('6.2. Cronograma No OP'!$E153="Sin iniciar (0%)",0%,IF('6.2. Cronograma No OP'!$E153="Avance inicial (1-25%)",25%,IF('6.2. Cronograma No OP'!$E153="Avance intermedio (26-50%)",50%,IF('6.2. Cronograma No OP'!$E153="Avance superior (51-75%)",75%,IF('6.2. Cronograma No OP'!$E153="Casi terminada (76-90%)",90%,IF('6.2. Cronograma No OP'!$E153="Finalizada (100%)",100%,0)))))))</f>
        <v>Pendiente</v>
      </c>
      <c r="G153" s="270">
        <f>IF(E153="NA","NA",_xlfn.AGGREGATE(6,6,'6.2. Cronograma No OP'!F153,E90))</f>
        <v>0</v>
      </c>
      <c r="H153" s="285"/>
      <c r="I153" s="188">
        <f t="shared" si="9"/>
        <v>45292</v>
      </c>
      <c r="J153" s="188">
        <f t="shared" si="9"/>
        <v>45292</v>
      </c>
      <c r="K153" s="140"/>
      <c r="L153" s="140"/>
    </row>
    <row r="154" spans="1:12" x14ac:dyDescent="0.3">
      <c r="A154" s="224"/>
      <c r="B154" s="183"/>
      <c r="C154" s="208"/>
      <c r="D154" s="233" t="str">
        <f>+D91</f>
        <v>-Campos extra para incluir otras actividades requeridas. Caso contrario, eliminar fila.</v>
      </c>
      <c r="E154" s="227" t="s">
        <v>450</v>
      </c>
      <c r="F154" s="270" t="str">
        <f>+IF('6.2. Cronograma No OP'!$E154="Seleccionar","Pendiente",IF('6.2. Cronograma No OP'!$E154="Sin iniciar (0%)",0%,IF('6.2. Cronograma No OP'!$E154="Avance inicial (1-25%)",25%,IF('6.2. Cronograma No OP'!$E154="Avance intermedio (26-50%)",50%,IF('6.2. Cronograma No OP'!$E154="Avance superior (51-75%)",75%,IF('6.2. Cronograma No OP'!$E154="Casi terminada (76-90%)",90%,IF('6.2. Cronograma No OP'!$E154="Finalizada (100%)",100%,0)))))))</f>
        <v>Pendiente</v>
      </c>
      <c r="G154" s="270">
        <f>IF(E154="NA","NA",_xlfn.AGGREGATE(6,6,'6.2. Cronograma No OP'!F154,E91))</f>
        <v>0</v>
      </c>
      <c r="H154" s="286"/>
      <c r="I154" s="188">
        <f t="shared" si="9"/>
        <v>45292</v>
      </c>
      <c r="J154" s="188">
        <f t="shared" si="9"/>
        <v>45292</v>
      </c>
      <c r="K154" s="140"/>
      <c r="L154" s="140"/>
    </row>
    <row r="155" spans="1:12" x14ac:dyDescent="0.3">
      <c r="B155" s="140"/>
      <c r="C155" s="140"/>
      <c r="D155" s="140"/>
      <c r="E155" s="136"/>
      <c r="F155" s="138"/>
      <c r="G155" s="139"/>
      <c r="H155" s="139"/>
      <c r="I155" s="140"/>
      <c r="J155" s="140"/>
      <c r="K155" s="140"/>
      <c r="L155" s="140"/>
    </row>
    <row r="156" spans="1:12" x14ac:dyDescent="0.3">
      <c r="B156" s="140"/>
      <c r="C156" s="140"/>
      <c r="D156" s="140"/>
      <c r="E156" s="160"/>
      <c r="F156" s="138"/>
      <c r="G156" s="139"/>
      <c r="H156" s="139"/>
      <c r="I156" s="140"/>
      <c r="J156" s="140"/>
      <c r="K156" s="140"/>
      <c r="L156" s="140"/>
    </row>
    <row r="157" spans="1:12" ht="21" x14ac:dyDescent="0.4">
      <c r="C157" s="213" t="s">
        <v>488</v>
      </c>
      <c r="D157" s="239"/>
      <c r="E157" s="240"/>
      <c r="F157" s="240"/>
      <c r="G157" s="241"/>
      <c r="H157" s="217"/>
      <c r="I157" s="217"/>
      <c r="J157" s="140"/>
      <c r="K157" s="140"/>
      <c r="L157" s="140"/>
    </row>
    <row r="158" spans="1:12" s="133" customFormat="1" ht="14.4" x14ac:dyDescent="0.3"/>
    <row r="159" spans="1:12" s="133" customFormat="1" ht="21" x14ac:dyDescent="0.3">
      <c r="C159" s="145" t="s">
        <v>512</v>
      </c>
    </row>
    <row r="160" spans="1:12" s="133" customFormat="1" ht="7.8" customHeight="1" x14ac:dyDescent="0.3">
      <c r="C160" s="142"/>
    </row>
    <row r="161" spans="2:12" s="133" customFormat="1" ht="18" x14ac:dyDescent="0.35">
      <c r="C161" s="171" t="str">
        <f>D5</f>
        <v>Proyecto: Código: xxxxxxxxxxxx. Nombre:   xxxxxxxxxxx</v>
      </c>
    </row>
    <row r="162" spans="2:12" s="133" customFormat="1" ht="14.4" x14ac:dyDescent="0.3"/>
    <row r="163" spans="2:12" ht="36.6" customHeight="1" x14ac:dyDescent="0.3">
      <c r="B163" s="151"/>
      <c r="C163" s="242" t="s">
        <v>494</v>
      </c>
      <c r="D163" s="372" t="s">
        <v>495</v>
      </c>
      <c r="E163" s="372"/>
      <c r="F163" s="372"/>
      <c r="G163" s="372"/>
      <c r="H163" s="372"/>
      <c r="I163" s="140"/>
      <c r="J163" s="140"/>
      <c r="K163" s="140"/>
      <c r="L163" s="140"/>
    </row>
    <row r="164" spans="2:12" ht="42" customHeight="1" x14ac:dyDescent="0.3">
      <c r="D164" s="372" t="s">
        <v>506</v>
      </c>
      <c r="E164" s="372"/>
      <c r="F164" s="372"/>
      <c r="G164" s="372"/>
      <c r="H164" s="372"/>
      <c r="I164" s="140"/>
      <c r="J164" s="140"/>
      <c r="K164" s="140"/>
      <c r="L164" s="140"/>
    </row>
    <row r="165" spans="2:12" ht="16.2" thickBot="1" x14ac:dyDescent="0.35">
      <c r="D165" s="153"/>
      <c r="E165" s="153"/>
      <c r="F165" s="153"/>
      <c r="G165" s="153"/>
      <c r="H165" s="153"/>
      <c r="I165" s="140"/>
      <c r="J165" s="140"/>
      <c r="K165" s="140"/>
      <c r="L165" s="140"/>
    </row>
    <row r="166" spans="2:12" ht="16.2" thickBot="1" x14ac:dyDescent="0.35">
      <c r="D166" s="243" t="s">
        <v>496</v>
      </c>
      <c r="E166" s="244" t="s">
        <v>498</v>
      </c>
      <c r="F166" s="245" t="s">
        <v>450</v>
      </c>
      <c r="G166" s="153"/>
      <c r="H166" s="153"/>
      <c r="I166" s="140"/>
      <c r="J166" s="140"/>
      <c r="K166" s="140"/>
      <c r="L166" s="140"/>
    </row>
    <row r="167" spans="2:12" x14ac:dyDescent="0.3">
      <c r="B167" s="133"/>
      <c r="C167" s="144"/>
      <c r="D167" s="246" t="s">
        <v>497</v>
      </c>
      <c r="E167" s="247" t="s">
        <v>457</v>
      </c>
      <c r="F167" s="248" t="s">
        <v>458</v>
      </c>
      <c r="G167" s="249"/>
      <c r="H167" s="140"/>
      <c r="I167" s="140"/>
      <c r="J167" s="140"/>
      <c r="K167" s="140"/>
      <c r="L167" s="140"/>
    </row>
    <row r="168" spans="2:12" x14ac:dyDescent="0.3">
      <c r="B168" s="133"/>
      <c r="C168" s="144"/>
      <c r="D168" s="278" t="s">
        <v>453</v>
      </c>
      <c r="E168" s="274">
        <f>+E11</f>
        <v>0</v>
      </c>
      <c r="F168" s="275">
        <f>+H113</f>
        <v>0</v>
      </c>
      <c r="G168" s="249"/>
      <c r="H168" s="140"/>
      <c r="I168" s="140"/>
      <c r="J168" s="133"/>
      <c r="K168" s="133"/>
      <c r="L168" s="140"/>
    </row>
    <row r="169" spans="2:12" x14ac:dyDescent="0.3">
      <c r="B169" s="212"/>
      <c r="C169" s="133"/>
      <c r="D169" s="278" t="s">
        <v>454</v>
      </c>
      <c r="E169" s="274">
        <f>+E16</f>
        <v>0</v>
      </c>
      <c r="F169" s="275">
        <f>+H130</f>
        <v>0</v>
      </c>
      <c r="G169" s="249"/>
      <c r="H169" s="140"/>
      <c r="I169" s="140"/>
      <c r="J169" s="133"/>
      <c r="K169" s="133"/>
      <c r="L169" s="140"/>
    </row>
    <row r="170" spans="2:12" ht="16.2" thickBot="1" x14ac:dyDescent="0.35">
      <c r="B170" s="212"/>
      <c r="C170" s="133"/>
      <c r="D170" s="279" t="s">
        <v>455</v>
      </c>
      <c r="E170" s="276">
        <f>+E21</f>
        <v>0</v>
      </c>
      <c r="F170" s="308">
        <f>+H149</f>
        <v>0</v>
      </c>
      <c r="G170" s="249"/>
      <c r="H170" s="140"/>
      <c r="I170" s="140"/>
      <c r="J170" s="133"/>
      <c r="K170" s="133"/>
      <c r="L170" s="140"/>
    </row>
    <row r="171" spans="2:12" ht="16.8" thickTop="1" thickBot="1" x14ac:dyDescent="0.35">
      <c r="B171" s="212"/>
      <c r="C171" s="133"/>
      <c r="D171" s="280" t="s">
        <v>456</v>
      </c>
      <c r="E171" s="277">
        <f>SUM(E168:E170)</f>
        <v>0</v>
      </c>
      <c r="F171" s="309">
        <f>SUM(F168:F170)</f>
        <v>0</v>
      </c>
      <c r="G171" s="249"/>
      <c r="H171" s="140"/>
      <c r="I171" s="140"/>
      <c r="J171" s="133"/>
      <c r="K171" s="133"/>
      <c r="L171" s="140"/>
    </row>
    <row r="172" spans="2:12" x14ac:dyDescent="0.3">
      <c r="B172" s="212"/>
      <c r="C172" s="133"/>
      <c r="D172" s="250"/>
      <c r="E172" s="140"/>
      <c r="F172" s="140"/>
      <c r="G172" s="249"/>
      <c r="H172" s="140"/>
      <c r="I172" s="140"/>
      <c r="J172" s="133"/>
      <c r="K172" s="133"/>
      <c r="L172" s="140"/>
    </row>
    <row r="173" spans="2:12" x14ac:dyDescent="0.3">
      <c r="B173" s="212"/>
      <c r="C173" s="212"/>
      <c r="D173" s="212"/>
      <c r="E173" s="212"/>
      <c r="F173" s="212"/>
      <c r="G173" s="249"/>
      <c r="H173" s="133"/>
      <c r="I173" s="251"/>
      <c r="J173" s="133"/>
      <c r="K173" s="133"/>
      <c r="L173" s="140"/>
    </row>
    <row r="174" spans="2:12" x14ac:dyDescent="0.3">
      <c r="B174" s="212"/>
      <c r="C174" s="133"/>
      <c r="D174" s="133"/>
      <c r="E174" s="144"/>
      <c r="G174" s="249"/>
    </row>
  </sheetData>
  <sheetProtection algorithmName="SHA-512" hashValue="Oi20moKiIxPY9rhCAyMD9/eEhWtULUWfHGJnUPCo9hfZzHGiwFm5qdl5GtKjgHK/F5QrkwQrgdkFUTSqvjnYUw==" saltValue="Bh51Dr/q1L//5OATUIZ+Aw==" spinCount="100000" sheet="1" objects="1" scenarios="1" formatCells="0" formatColumns="0" formatRows="0" insertColumns="0" insertRows="0" deleteRows="0"/>
  <mergeCells count="43">
    <mergeCell ref="D11:D13"/>
    <mergeCell ref="E11:E13"/>
    <mergeCell ref="F11:I11"/>
    <mergeCell ref="F12:I12"/>
    <mergeCell ref="F13:I13"/>
    <mergeCell ref="A1:D1"/>
    <mergeCell ref="D7:H7"/>
    <mergeCell ref="D8:H8"/>
    <mergeCell ref="D9:H9"/>
    <mergeCell ref="F10:I10"/>
    <mergeCell ref="F19:I19"/>
    <mergeCell ref="F21:I21"/>
    <mergeCell ref="F22:I22"/>
    <mergeCell ref="F14:I14"/>
    <mergeCell ref="F16:I16"/>
    <mergeCell ref="F17:I17"/>
    <mergeCell ref="F18:I18"/>
    <mergeCell ref="H108:J108"/>
    <mergeCell ref="E111:J111"/>
    <mergeCell ref="B112:D112"/>
    <mergeCell ref="E112:F112"/>
    <mergeCell ref="D35:G35"/>
    <mergeCell ref="F36:G36"/>
    <mergeCell ref="B37:D37"/>
    <mergeCell ref="C107:D107"/>
    <mergeCell ref="E107:G107"/>
    <mergeCell ref="H107:J107"/>
    <mergeCell ref="E150:F150"/>
    <mergeCell ref="D163:H163"/>
    <mergeCell ref="D164:H164"/>
    <mergeCell ref="D16:D18"/>
    <mergeCell ref="E16:E18"/>
    <mergeCell ref="E131:F131"/>
    <mergeCell ref="E135:F135"/>
    <mergeCell ref="E142:F142"/>
    <mergeCell ref="E149:F149"/>
    <mergeCell ref="E113:F113"/>
    <mergeCell ref="E114:F114"/>
    <mergeCell ref="E121:F121"/>
    <mergeCell ref="E125:F125"/>
    <mergeCell ref="E130:F130"/>
    <mergeCell ref="C108:D108"/>
    <mergeCell ref="E108:G108"/>
  </mergeCells>
  <conditionalFormatting sqref="A38 E46 E52 E59 E66 E75 E84 E92 A61 A86">
    <cfRule type="cellIs" dxfId="32" priority="17" operator="lessThan">
      <formula>1</formula>
    </cfRule>
    <cfRule type="cellIs" dxfId="31" priority="18" operator="equal">
      <formula>1</formula>
    </cfRule>
  </conditionalFormatting>
  <conditionalFormatting sqref="A38 E46">
    <cfRule type="containsText" dxfId="30" priority="15" operator="containsText" text="La suma del % de las actividades de la etapa debe llegar a 100%">
      <formula>NOT(ISERROR(SEARCH("La suma del % de las actividades de la etapa debe llegar a 100%",A38)))</formula>
    </cfRule>
  </conditionalFormatting>
  <conditionalFormatting sqref="A38">
    <cfRule type="containsErrors" dxfId="29" priority="16">
      <formula>ISERROR(A38)</formula>
    </cfRule>
  </conditionalFormatting>
  <conditionalFormatting sqref="A61 A86">
    <cfRule type="containsErrors" dxfId="28" priority="12">
      <formula>ISERROR(A61)</formula>
    </cfRule>
    <cfRule type="containsText" dxfId="27" priority="13" operator="containsText" text="La suma del % de las etapas de la fase debe llegar a 100%">
      <formula>NOT(ISERROR(SEARCH("La suma del % de las etapas de la fase debe llegar a 100%",A61)))</formula>
    </cfRule>
  </conditionalFormatting>
  <conditionalFormatting sqref="E24">
    <cfRule type="cellIs" dxfId="26" priority="9" operator="equal">
      <formula>1</formula>
    </cfRule>
    <cfRule type="cellIs" dxfId="25" priority="10" operator="equal">
      <formula>"Corregir, debe sumar 100%"</formula>
    </cfRule>
  </conditionalFormatting>
  <conditionalFormatting sqref="E52 E59 E66 E75 E84 E92">
    <cfRule type="containsText" dxfId="24" priority="14" operator="containsText" text="La suma del % de las actividades de la etapa debe llegar a 100%">
      <formula>NOT(ISERROR(SEARCH("La suma del % de las actividades de la etapa debe llegar a 100%",E52)))</formula>
    </cfRule>
  </conditionalFormatting>
  <conditionalFormatting sqref="E149">
    <cfRule type="cellIs" dxfId="23" priority="2" operator="equal">
      <formula>1</formula>
    </cfRule>
  </conditionalFormatting>
  <conditionalFormatting sqref="E113:F120 E116:E129 E122:F124 E126:F129 E131:E148 E132:F134 E136:F141 E143:F148 E150 E151:F154">
    <cfRule type="cellIs" dxfId="22" priority="3" operator="equal">
      <formula>FALSE</formula>
    </cfRule>
  </conditionalFormatting>
  <conditionalFormatting sqref="E171:F171">
    <cfRule type="cellIs" dxfId="21" priority="1" operator="equal">
      <formula>1</formula>
    </cfRule>
  </conditionalFormatting>
  <conditionalFormatting sqref="F115:F120 F122:F124 F126:F129 F132:F134 F136:F141 F143:F148 F151:F154">
    <cfRule type="cellIs" dxfId="20" priority="11" operator="equal">
      <formula>"Pendiente"</formula>
    </cfRule>
  </conditionalFormatting>
  <conditionalFormatting sqref="G113:H113 G114 G121 G125 E130 G130:H130 G131 G135 G142 G149:H149 G150">
    <cfRule type="cellIs" dxfId="19" priority="4" operator="equal">
      <formula>1</formula>
    </cfRule>
  </conditionalFormatting>
  <conditionalFormatting sqref="J14:J15 J19:J20 J22:J23">
    <cfRule type="cellIs" dxfId="18" priority="7" operator="equal">
      <formula>1</formula>
    </cfRule>
    <cfRule type="cellIs" dxfId="17" priority="8" operator="equal">
      <formula>"Corregir, debe sumar 100%"</formula>
    </cfRule>
  </conditionalFormatting>
  <dataValidations count="6">
    <dataValidation type="list" allowBlank="1" showInputMessage="1" showErrorMessage="1" sqref="E78:E85 E69:E76 E63:E67 E88:E91 J11:J13 E55:E60 E49:E53 E40:E46 J16:J18 J21" xr:uid="{345C7D65-CCD4-4D80-9FBC-52BE5505D329}">
      <formula1>"Seleccionar,NA,5%,10%,15%,20%,25%,30%,35%,40%,45%,50%,55%,60%,65%,70%,75%,80%,85%,90%,95%,100%"</formula1>
    </dataValidation>
    <dataValidation type="list" allowBlank="1" showInputMessage="1" showErrorMessage="1" sqref="F166" xr:uid="{1EA285CB-CF67-4C13-ADFF-0473164C699F}">
      <formula1>"Seleccionar,30 de marzo,30 de junio,30 de septiembre,31 de diciembre"</formula1>
    </dataValidation>
    <dataValidation type="list" allowBlank="1" showInputMessage="1" showErrorMessage="1" sqref="E11:E13" xr:uid="{F2DCC03B-45E6-42EF-84D8-B4476395E2DA}">
      <formula1>"Seleccionar,5%,10%,15%"</formula1>
    </dataValidation>
    <dataValidation type="list" allowBlank="1" showInputMessage="1" showErrorMessage="1" sqref="E143:E148 E136:E141 E132:E134 E151:E154 E115:E120 E122:E124 E126:E129" xr:uid="{343CF573-D237-4CF3-8B25-A902D3A2BB76}">
      <formula1>"Seleccionar,NA,Sin iniciar (0%),Avance inicial (1-25%),Avance intermedio (26-50%),Avance superior (51-75%),Casi terminada (76-90%),Finalizada (100%)"</formula1>
    </dataValidation>
    <dataValidation type="list" allowBlank="1" showInputMessage="1" showErrorMessage="1" sqref="E16" xr:uid="{A6252F7D-FDDF-425E-B8C7-D62FAB19CD10}">
      <formula1>"Seleccionar,30%,35%,40%,45%,50%,55%,60%,65%,70%"</formula1>
    </dataValidation>
    <dataValidation type="list" allowBlank="1" showInputMessage="1" showErrorMessage="1" sqref="E21" xr:uid="{8C679D93-EAAC-468D-8031-6FA1F74503DA}">
      <formula1>"Seleccionar,15%,20%,25%,30%,35%,40%,45%,50%,55%,60%,65%,70%"</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11283-4C12-4895-A6FF-5838DC722F04}">
  <dimension ref="A1:BF232"/>
  <sheetViews>
    <sheetView showGridLines="0" zoomScale="70" zoomScaleNormal="70" workbookViewId="0">
      <selection sqref="A1:D1"/>
    </sheetView>
  </sheetViews>
  <sheetFormatPr baseColWidth="10" defaultRowHeight="15.6" x14ac:dyDescent="0.3"/>
  <cols>
    <col min="1" max="1" width="9.109375" style="140" customWidth="1"/>
    <col min="2" max="2" width="4.88671875" style="141" customWidth="1"/>
    <col min="3" max="3" width="4.88671875" style="142" customWidth="1"/>
    <col min="4" max="4" width="69.33203125" style="143" customWidth="1"/>
    <col min="5" max="5" width="18.33203125" style="135" bestFit="1" customWidth="1"/>
    <col min="6" max="7" width="15.6640625" style="133" bestFit="1" customWidth="1"/>
    <col min="8" max="8" width="6.88671875" style="144" customWidth="1"/>
    <col min="9" max="9" width="15.88671875" style="137" bestFit="1" customWidth="1"/>
    <col min="10" max="10" width="15.88671875" style="138" bestFit="1" customWidth="1"/>
    <col min="11" max="12" width="10" style="139" customWidth="1"/>
    <col min="13" max="14" width="15.6640625" style="140" bestFit="1" customWidth="1"/>
    <col min="15" max="16384" width="11.5546875" style="140"/>
  </cols>
  <sheetData>
    <row r="1" spans="1:58" ht="25.2" customHeight="1" x14ac:dyDescent="0.3">
      <c r="A1" s="401" t="s">
        <v>491</v>
      </c>
      <c r="B1" s="401"/>
      <c r="C1" s="401"/>
      <c r="D1" s="401"/>
      <c r="H1" s="136"/>
      <c r="BF1" s="138">
        <v>0.01</v>
      </c>
    </row>
    <row r="2" spans="1:58" x14ac:dyDescent="0.3">
      <c r="BF2" s="138">
        <v>1</v>
      </c>
    </row>
    <row r="3" spans="1:58" ht="21" x14ac:dyDescent="0.3">
      <c r="D3" s="145" t="s">
        <v>509</v>
      </c>
      <c r="E3" s="146"/>
      <c r="BF3" s="138"/>
    </row>
    <row r="4" spans="1:58" ht="7.8" customHeight="1" x14ac:dyDescent="0.3">
      <c r="D4" s="140"/>
      <c r="E4" s="147"/>
    </row>
    <row r="5" spans="1:58" ht="18" x14ac:dyDescent="0.35">
      <c r="D5" s="148" t="str">
        <f>+'3. Costos del proyecto'!B3</f>
        <v>Proyecto: Código: xxxxxxxxxxxx. Nombre:   xxxxxxxxxxx</v>
      </c>
      <c r="E5" s="149"/>
      <c r="P5" s="138"/>
    </row>
    <row r="6" spans="1:58" x14ac:dyDescent="0.3">
      <c r="H6" s="150"/>
      <c r="J6" s="133"/>
      <c r="K6" s="133"/>
      <c r="L6" s="133"/>
      <c r="P6" s="138"/>
    </row>
    <row r="7" spans="1:58" ht="21" x14ac:dyDescent="0.4">
      <c r="B7" s="151"/>
      <c r="C7" s="152" t="s">
        <v>472</v>
      </c>
      <c r="D7" s="372" t="s">
        <v>470</v>
      </c>
      <c r="E7" s="372"/>
      <c r="F7" s="372"/>
      <c r="G7" s="372"/>
      <c r="H7" s="372"/>
      <c r="J7" s="132"/>
      <c r="K7" s="133"/>
      <c r="L7" s="133"/>
      <c r="P7" s="138"/>
    </row>
    <row r="8" spans="1:58" x14ac:dyDescent="0.3">
      <c r="D8" s="372" t="s">
        <v>490</v>
      </c>
      <c r="E8" s="372"/>
      <c r="F8" s="372"/>
      <c r="G8" s="372"/>
      <c r="H8" s="372"/>
      <c r="J8" s="133"/>
      <c r="K8" s="133"/>
      <c r="L8" s="133"/>
      <c r="M8" s="133"/>
      <c r="N8" s="133"/>
      <c r="O8" s="133"/>
      <c r="P8" s="133"/>
      <c r="Q8" s="133"/>
      <c r="R8" s="133"/>
    </row>
    <row r="9" spans="1:58" x14ac:dyDescent="0.3">
      <c r="D9" s="372" t="s">
        <v>471</v>
      </c>
      <c r="E9" s="372"/>
      <c r="F9" s="372"/>
      <c r="G9" s="372"/>
      <c r="H9" s="372"/>
      <c r="J9" s="133"/>
      <c r="K9" s="133"/>
      <c r="L9" s="133"/>
      <c r="M9" s="133"/>
      <c r="N9" s="133"/>
      <c r="O9" s="133"/>
      <c r="P9" s="133"/>
      <c r="Q9" s="133"/>
      <c r="R9" s="133"/>
    </row>
    <row r="10" spans="1:58" ht="16.2" thickBot="1" x14ac:dyDescent="0.35">
      <c r="D10" s="154" t="s">
        <v>466</v>
      </c>
      <c r="E10" s="155" t="s">
        <v>463</v>
      </c>
      <c r="F10" s="402" t="s">
        <v>467</v>
      </c>
      <c r="G10" s="403"/>
      <c r="H10" s="403"/>
      <c r="I10" s="404"/>
      <c r="J10" s="155" t="s">
        <v>463</v>
      </c>
      <c r="K10" s="133"/>
      <c r="L10" s="133"/>
      <c r="M10" s="133"/>
      <c r="N10" s="133"/>
      <c r="O10" s="133"/>
      <c r="P10" s="133"/>
      <c r="Q10" s="133"/>
      <c r="R10" s="133"/>
    </row>
    <row r="11" spans="1:58" ht="15.6" customHeight="1" x14ac:dyDescent="0.3">
      <c r="D11" s="405" t="s">
        <v>364</v>
      </c>
      <c r="E11" s="413"/>
      <c r="F11" s="416" t="s">
        <v>388</v>
      </c>
      <c r="G11" s="410"/>
      <c r="H11" s="410"/>
      <c r="I11" s="410"/>
      <c r="J11" s="156"/>
      <c r="K11" s="133"/>
      <c r="L11" s="133"/>
      <c r="M11" s="133"/>
      <c r="N11" s="133"/>
      <c r="O11" s="133"/>
      <c r="P11" s="133"/>
      <c r="Q11" s="133"/>
      <c r="R11" s="133"/>
    </row>
    <row r="12" spans="1:58" ht="15.6" customHeight="1" x14ac:dyDescent="0.3">
      <c r="D12" s="406"/>
      <c r="E12" s="414"/>
      <c r="F12" s="392" t="s">
        <v>392</v>
      </c>
      <c r="G12" s="393"/>
      <c r="H12" s="393"/>
      <c r="I12" s="393"/>
      <c r="J12" s="157"/>
      <c r="K12" s="133"/>
      <c r="L12" s="133"/>
      <c r="M12" s="133"/>
      <c r="N12" s="133"/>
      <c r="O12" s="133"/>
      <c r="P12" s="133"/>
      <c r="Q12" s="133"/>
      <c r="R12" s="133"/>
    </row>
    <row r="13" spans="1:58" ht="15.6" customHeight="1" x14ac:dyDescent="0.3">
      <c r="D13" s="406"/>
      <c r="E13" s="414"/>
      <c r="F13" s="392" t="s">
        <v>393</v>
      </c>
      <c r="G13" s="393"/>
      <c r="H13" s="393"/>
      <c r="I13" s="393"/>
      <c r="J13" s="157"/>
      <c r="K13" s="133"/>
      <c r="L13" s="133"/>
      <c r="M13" s="133"/>
      <c r="N13" s="133"/>
      <c r="O13" s="133"/>
      <c r="P13" s="133"/>
      <c r="Q13" s="133"/>
      <c r="R13" s="133"/>
    </row>
    <row r="14" spans="1:58" ht="16.2" customHeight="1" thickBot="1" x14ac:dyDescent="0.35">
      <c r="D14" s="412"/>
      <c r="E14" s="415"/>
      <c r="F14" s="394" t="s">
        <v>394</v>
      </c>
      <c r="G14" s="395"/>
      <c r="H14" s="395"/>
      <c r="I14" s="395"/>
      <c r="J14" s="163"/>
      <c r="K14" s="133"/>
      <c r="L14" s="133"/>
      <c r="M14" s="133"/>
      <c r="N14" s="133"/>
      <c r="O14" s="133"/>
      <c r="P14" s="133"/>
      <c r="Q14" s="133"/>
      <c r="R14" s="133"/>
    </row>
    <row r="15" spans="1:58" ht="18.600000000000001" customHeight="1" x14ac:dyDescent="0.3">
      <c r="E15" s="158"/>
      <c r="F15" s="385" t="s">
        <v>464</v>
      </c>
      <c r="G15" s="385"/>
      <c r="H15" s="385"/>
      <c r="I15" s="385"/>
      <c r="J15" s="306" t="str">
        <f>IF(SUM(J11:J14)=100%,100%,"Corregir, debe sumar 100%")</f>
        <v>Corregir, debe sumar 100%</v>
      </c>
      <c r="K15" s="133"/>
      <c r="L15" s="133"/>
      <c r="M15" s="133"/>
      <c r="N15" s="133"/>
      <c r="O15" s="133"/>
      <c r="P15" s="133"/>
      <c r="Q15" s="133"/>
      <c r="R15" s="133"/>
    </row>
    <row r="16" spans="1:58" ht="18.600000000000001" thickBot="1" x14ac:dyDescent="0.35">
      <c r="E16" s="158"/>
      <c r="F16" s="159"/>
      <c r="G16" s="159"/>
      <c r="H16" s="160"/>
      <c r="I16" s="161"/>
      <c r="J16" s="162"/>
      <c r="K16" s="133"/>
      <c r="L16" s="133"/>
      <c r="M16" s="133"/>
      <c r="N16" s="133"/>
      <c r="O16" s="133"/>
      <c r="P16" s="133"/>
      <c r="Q16" s="133"/>
      <c r="R16" s="133"/>
    </row>
    <row r="17" spans="4:18" ht="15.6" customHeight="1" x14ac:dyDescent="0.3">
      <c r="D17" s="405" t="s">
        <v>365</v>
      </c>
      <c r="E17" s="413"/>
      <c r="F17" s="416" t="s">
        <v>469</v>
      </c>
      <c r="G17" s="410"/>
      <c r="H17" s="410"/>
      <c r="I17" s="410"/>
      <c r="J17" s="156" t="s">
        <v>459</v>
      </c>
      <c r="K17" s="133"/>
      <c r="L17" s="133"/>
      <c r="M17" s="133"/>
      <c r="N17" s="133"/>
      <c r="O17" s="133"/>
      <c r="P17" s="133"/>
      <c r="Q17" s="133"/>
      <c r="R17" s="133"/>
    </row>
    <row r="18" spans="4:18" ht="15.6" customHeight="1" x14ac:dyDescent="0.3">
      <c r="D18" s="406"/>
      <c r="E18" s="414"/>
      <c r="F18" s="392" t="s">
        <v>383</v>
      </c>
      <c r="G18" s="393"/>
      <c r="H18" s="393"/>
      <c r="I18" s="393"/>
      <c r="J18" s="157"/>
      <c r="K18" s="133"/>
      <c r="L18" s="133"/>
      <c r="M18" s="133"/>
      <c r="N18" s="133"/>
      <c r="O18" s="133"/>
      <c r="P18" s="133"/>
      <c r="Q18" s="133"/>
      <c r="R18" s="133"/>
    </row>
    <row r="19" spans="4:18" ht="15.6" customHeight="1" x14ac:dyDescent="0.3">
      <c r="D19" s="406"/>
      <c r="E19" s="414"/>
      <c r="F19" s="392" t="s">
        <v>384</v>
      </c>
      <c r="G19" s="393"/>
      <c r="H19" s="393"/>
      <c r="I19" s="393"/>
      <c r="J19" s="157"/>
      <c r="K19" s="133"/>
      <c r="L19" s="133"/>
      <c r="M19" s="133"/>
      <c r="N19" s="133"/>
      <c r="O19" s="133"/>
      <c r="P19" s="133"/>
      <c r="Q19" s="133"/>
      <c r="R19" s="133"/>
    </row>
    <row r="20" spans="4:18" ht="15.6" customHeight="1" x14ac:dyDescent="0.3">
      <c r="D20" s="406"/>
      <c r="E20" s="414"/>
      <c r="F20" s="392" t="s">
        <v>468</v>
      </c>
      <c r="G20" s="393"/>
      <c r="H20" s="393"/>
      <c r="I20" s="393"/>
      <c r="J20" s="157" t="s">
        <v>459</v>
      </c>
      <c r="K20" s="133"/>
      <c r="L20" s="133"/>
      <c r="M20" s="133"/>
      <c r="N20" s="133"/>
      <c r="O20" s="133"/>
      <c r="P20" s="133"/>
      <c r="Q20" s="133"/>
      <c r="R20" s="133"/>
    </row>
    <row r="21" spans="4:18" ht="16.2" customHeight="1" thickBot="1" x14ac:dyDescent="0.35">
      <c r="D21" s="412"/>
      <c r="E21" s="415"/>
      <c r="F21" s="394" t="s">
        <v>386</v>
      </c>
      <c r="G21" s="395"/>
      <c r="H21" s="395"/>
      <c r="I21" s="395"/>
      <c r="J21" s="163"/>
      <c r="K21" s="133"/>
      <c r="L21" s="133"/>
      <c r="M21" s="133"/>
      <c r="N21" s="133"/>
      <c r="O21" s="133"/>
      <c r="P21" s="133"/>
      <c r="Q21" s="133"/>
      <c r="R21" s="133"/>
    </row>
    <row r="22" spans="4:18" ht="18.600000000000001" customHeight="1" x14ac:dyDescent="0.3">
      <c r="E22" s="158"/>
      <c r="F22" s="385" t="s">
        <v>464</v>
      </c>
      <c r="G22" s="385"/>
      <c r="H22" s="385"/>
      <c r="I22" s="385"/>
      <c r="J22" s="306" t="str">
        <f>IF(SUM(J17:J21)=100%,100%,"Corregir, debe sumar 100%")</f>
        <v>Corregir, debe sumar 100%</v>
      </c>
      <c r="P22" s="138"/>
    </row>
    <row r="23" spans="4:18" ht="18.600000000000001" thickBot="1" x14ac:dyDescent="0.35">
      <c r="E23" s="158"/>
      <c r="F23" s="159"/>
      <c r="G23" s="159"/>
      <c r="H23" s="160"/>
      <c r="I23" s="161"/>
      <c r="J23" s="164"/>
      <c r="P23" s="138"/>
    </row>
    <row r="24" spans="4:18" ht="15.6" customHeight="1" x14ac:dyDescent="0.3">
      <c r="D24" s="405" t="s">
        <v>379</v>
      </c>
      <c r="E24" s="413"/>
      <c r="F24" s="416" t="s">
        <v>399</v>
      </c>
      <c r="G24" s="410"/>
      <c r="H24" s="410"/>
      <c r="I24" s="410"/>
      <c r="J24" s="156"/>
      <c r="P24" s="138"/>
    </row>
    <row r="25" spans="4:18" ht="16.2" customHeight="1" thickBot="1" x14ac:dyDescent="0.35">
      <c r="D25" s="412"/>
      <c r="E25" s="415"/>
      <c r="F25" s="394" t="s">
        <v>387</v>
      </c>
      <c r="G25" s="395"/>
      <c r="H25" s="395"/>
      <c r="I25" s="395"/>
      <c r="J25" s="163"/>
      <c r="P25" s="138"/>
    </row>
    <row r="26" spans="4:18" ht="18.600000000000001" customHeight="1" thickBot="1" x14ac:dyDescent="0.35">
      <c r="F26" s="385" t="s">
        <v>464</v>
      </c>
      <c r="G26" s="385"/>
      <c r="H26" s="385"/>
      <c r="I26" s="385"/>
      <c r="J26" s="306" t="str">
        <f>IF(SUM(J24:J25)=100%,100%,"Corregir, debe sumar 100%")</f>
        <v>Corregir, debe sumar 100%</v>
      </c>
      <c r="P26" s="138"/>
    </row>
    <row r="27" spans="4:18" ht="21.6" thickBot="1" x14ac:dyDescent="0.35">
      <c r="D27" s="167" t="s">
        <v>465</v>
      </c>
      <c r="E27" s="307" t="str">
        <f>IF((E11+E17+E24)=100%,100%,"Corregir, debe sumar 100%")</f>
        <v>Corregir, debe sumar 100%</v>
      </c>
      <c r="F27" s="142"/>
      <c r="G27" s="142"/>
      <c r="H27" s="168"/>
      <c r="I27" s="161"/>
      <c r="P27" s="138"/>
    </row>
    <row r="28" spans="4:18" x14ac:dyDescent="0.3">
      <c r="H28" s="169"/>
      <c r="I28" s="161"/>
      <c r="P28" s="138"/>
    </row>
    <row r="30" spans="4:18" ht="21" x14ac:dyDescent="0.3">
      <c r="D30" s="145" t="s">
        <v>511</v>
      </c>
      <c r="H30" s="160"/>
    </row>
    <row r="31" spans="4:18" ht="4.8" customHeight="1" x14ac:dyDescent="0.3">
      <c r="D31" s="140"/>
      <c r="H31" s="160"/>
    </row>
    <row r="32" spans="4:18" ht="18" x14ac:dyDescent="0.35">
      <c r="D32" s="148" t="str">
        <f>+D5</f>
        <v>Proyecto: Código: xxxxxxxxxxxx. Nombre:   xxxxxxxxxxx</v>
      </c>
      <c r="H32" s="160"/>
    </row>
    <row r="33" spans="1:8" x14ac:dyDescent="0.3">
      <c r="H33" s="160"/>
    </row>
    <row r="34" spans="1:8" s="143" customFormat="1" ht="36.6" customHeight="1" x14ac:dyDescent="0.4">
      <c r="B34" s="173"/>
      <c r="C34" s="152" t="s">
        <v>473</v>
      </c>
      <c r="D34" s="174" t="s">
        <v>477</v>
      </c>
      <c r="E34" s="135"/>
      <c r="F34" s="175"/>
      <c r="G34" s="175"/>
    </row>
    <row r="35" spans="1:8" x14ac:dyDescent="0.3">
      <c r="D35" s="176" t="s">
        <v>474</v>
      </c>
      <c r="E35" s="147"/>
    </row>
    <row r="36" spans="1:8" x14ac:dyDescent="0.3">
      <c r="D36" s="176" t="s">
        <v>475</v>
      </c>
    </row>
    <row r="37" spans="1:8" ht="15" customHeight="1" x14ac:dyDescent="0.3">
      <c r="D37" s="399" t="s">
        <v>489</v>
      </c>
      <c r="E37" s="399"/>
      <c r="F37" s="399"/>
      <c r="G37" s="399"/>
    </row>
    <row r="38" spans="1:8" s="170" customFormat="1" x14ac:dyDescent="0.3">
      <c r="D38" s="177"/>
      <c r="E38" s="178"/>
      <c r="F38" s="400" t="s">
        <v>145</v>
      </c>
      <c r="G38" s="400"/>
    </row>
    <row r="39" spans="1:8" s="172" customFormat="1" ht="31.2" x14ac:dyDescent="0.3">
      <c r="B39" s="381" t="s">
        <v>144</v>
      </c>
      <c r="C39" s="381"/>
      <c r="D39" s="381"/>
      <c r="E39" s="180" t="s">
        <v>462</v>
      </c>
      <c r="F39" s="181" t="s">
        <v>147</v>
      </c>
      <c r="G39" s="181" t="s">
        <v>148</v>
      </c>
    </row>
    <row r="40" spans="1:8" x14ac:dyDescent="0.3">
      <c r="A40" s="252" t="e">
        <f>IF(AVERAGE(E48,E54,E60,E75)=100%,AVERAGE(E48,E54,E60,E75),"La suma del % de las etapas de la fase debe llegar a 100%")</f>
        <v>#DIV/0!</v>
      </c>
      <c r="B40" s="182" t="s">
        <v>364</v>
      </c>
      <c r="C40" s="182"/>
      <c r="D40" s="182"/>
      <c r="E40" s="255">
        <f>+E11</f>
        <v>0</v>
      </c>
      <c r="F40" s="256">
        <f>_xlfn.AGGREGATE(5,7,F41,F50,F56,F62)</f>
        <v>45292</v>
      </c>
      <c r="G40" s="256">
        <f>_xlfn.AGGREGATE(4,7,G41,G50,G56,G62)</f>
        <v>45292</v>
      </c>
    </row>
    <row r="41" spans="1:8" x14ac:dyDescent="0.3">
      <c r="B41" s="183"/>
      <c r="C41" s="184" t="s">
        <v>388</v>
      </c>
      <c r="D41" s="184"/>
      <c r="E41" s="257">
        <f>+J11</f>
        <v>0</v>
      </c>
      <c r="F41" s="258">
        <f>_xlfn.AGGREGATE(5,7,F42,F43,F44,F45,F46,F47)</f>
        <v>45292</v>
      </c>
      <c r="G41" s="258">
        <f>_xlfn.AGGREGATE(4,7,G42,G43,G44,G45,G46,G47)</f>
        <v>45292</v>
      </c>
    </row>
    <row r="42" spans="1:8" x14ac:dyDescent="0.3">
      <c r="B42" s="183"/>
      <c r="C42" s="185"/>
      <c r="D42" s="186" t="s">
        <v>366</v>
      </c>
      <c r="E42" s="187" t="s">
        <v>450</v>
      </c>
      <c r="F42" s="188">
        <v>45292</v>
      </c>
      <c r="G42" s="188">
        <v>45292</v>
      </c>
    </row>
    <row r="43" spans="1:8" x14ac:dyDescent="0.3">
      <c r="B43" s="183"/>
      <c r="C43" s="185"/>
      <c r="D43" s="186" t="s">
        <v>367</v>
      </c>
      <c r="E43" s="187" t="s">
        <v>450</v>
      </c>
      <c r="F43" s="188">
        <v>45292</v>
      </c>
      <c r="G43" s="188">
        <v>45292</v>
      </c>
    </row>
    <row r="44" spans="1:8" x14ac:dyDescent="0.3">
      <c r="B44" s="183"/>
      <c r="C44" s="185"/>
      <c r="D44" s="186" t="s">
        <v>368</v>
      </c>
      <c r="E44" s="187" t="s">
        <v>450</v>
      </c>
      <c r="F44" s="188">
        <v>45292</v>
      </c>
      <c r="G44" s="188">
        <v>45292</v>
      </c>
    </row>
    <row r="45" spans="1:8" x14ac:dyDescent="0.3">
      <c r="A45" s="189" t="s">
        <v>376</v>
      </c>
      <c r="B45" s="183"/>
      <c r="C45" s="185"/>
      <c r="D45" s="186" t="s">
        <v>375</v>
      </c>
      <c r="E45" s="187" t="s">
        <v>450</v>
      </c>
      <c r="F45" s="188">
        <v>45292</v>
      </c>
      <c r="G45" s="188">
        <v>45292</v>
      </c>
    </row>
    <row r="46" spans="1:8" x14ac:dyDescent="0.3">
      <c r="B46" s="183"/>
      <c r="C46" s="185"/>
      <c r="D46" s="190" t="s">
        <v>377</v>
      </c>
      <c r="E46" s="187" t="s">
        <v>459</v>
      </c>
      <c r="F46" s="188">
        <v>45292</v>
      </c>
      <c r="G46" s="188">
        <v>45292</v>
      </c>
    </row>
    <row r="47" spans="1:8" x14ac:dyDescent="0.3">
      <c r="B47" s="183"/>
      <c r="C47" s="185"/>
      <c r="D47" s="190" t="s">
        <v>377</v>
      </c>
      <c r="E47" s="187" t="s">
        <v>459</v>
      </c>
      <c r="F47" s="188">
        <v>45292</v>
      </c>
      <c r="G47" s="188">
        <v>45292</v>
      </c>
    </row>
    <row r="48" spans="1:8" ht="62.4" x14ac:dyDescent="0.3">
      <c r="B48" s="183"/>
      <c r="C48" s="191"/>
      <c r="D48" s="192" t="s">
        <v>461</v>
      </c>
      <c r="E48" s="259" t="str">
        <f>IF(SUM(E42:E47)=100%,SUM(E42:E47),"La suma del % de las actividades de la etapa debe llegar a 100%")</f>
        <v>La suma del % de las actividades de la etapa debe llegar a 100%</v>
      </c>
      <c r="F48" s="193"/>
      <c r="G48" s="193"/>
    </row>
    <row r="49" spans="1:7" x14ac:dyDescent="0.3">
      <c r="B49" s="183"/>
      <c r="C49" s="194"/>
      <c r="D49" s="194"/>
      <c r="E49" s="141"/>
      <c r="F49" s="141"/>
      <c r="G49" s="141"/>
    </row>
    <row r="50" spans="1:7" x14ac:dyDescent="0.3">
      <c r="B50" s="183"/>
      <c r="C50" s="184" t="s">
        <v>392</v>
      </c>
      <c r="D50" s="184"/>
      <c r="E50" s="260">
        <f>+J12</f>
        <v>0</v>
      </c>
      <c r="F50" s="258">
        <f>_xlfn.AGGREGATE(5,7,F51,F52,F53)</f>
        <v>45292</v>
      </c>
      <c r="G50" s="258">
        <f>_xlfn.AGGREGATE(4,7,G51,G52,G53)</f>
        <v>45292</v>
      </c>
    </row>
    <row r="51" spans="1:7" x14ac:dyDescent="0.3">
      <c r="B51" s="183"/>
      <c r="C51" s="185"/>
      <c r="D51" s="186" t="s">
        <v>151</v>
      </c>
      <c r="E51" s="187" t="s">
        <v>450</v>
      </c>
      <c r="F51" s="188">
        <v>45292</v>
      </c>
      <c r="G51" s="188">
        <v>45292</v>
      </c>
    </row>
    <row r="52" spans="1:7" x14ac:dyDescent="0.3">
      <c r="B52" s="183"/>
      <c r="C52" s="185"/>
      <c r="D52" s="186" t="s">
        <v>370</v>
      </c>
      <c r="E52" s="187" t="s">
        <v>450</v>
      </c>
      <c r="F52" s="188">
        <v>45292</v>
      </c>
      <c r="G52" s="188">
        <v>45292</v>
      </c>
    </row>
    <row r="53" spans="1:7" x14ac:dyDescent="0.3">
      <c r="B53" s="183"/>
      <c r="C53" s="185"/>
      <c r="D53" s="186" t="s">
        <v>369</v>
      </c>
      <c r="E53" s="187" t="s">
        <v>450</v>
      </c>
      <c r="F53" s="188">
        <v>45292</v>
      </c>
      <c r="G53" s="188">
        <v>45292</v>
      </c>
    </row>
    <row r="54" spans="1:7" ht="62.4" x14ac:dyDescent="0.3">
      <c r="B54" s="183"/>
      <c r="C54" s="191"/>
      <c r="D54" s="192" t="s">
        <v>461</v>
      </c>
      <c r="E54" s="261" t="str">
        <f>IF(SUM(E51:E53)=100%,SUM(E51:E53),"La suma del % de las actividades de la etapa debe llegar a 100%")</f>
        <v>La suma del % de las actividades de la etapa debe llegar a 100%</v>
      </c>
      <c r="F54" s="193"/>
      <c r="G54" s="193"/>
    </row>
    <row r="55" spans="1:7" x14ac:dyDescent="0.3">
      <c r="B55" s="183"/>
      <c r="C55" s="195"/>
      <c r="D55" s="196"/>
      <c r="E55" s="197"/>
      <c r="F55" s="198"/>
      <c r="G55" s="198"/>
    </row>
    <row r="56" spans="1:7" x14ac:dyDescent="0.3">
      <c r="B56" s="183"/>
      <c r="C56" s="184" t="s">
        <v>393</v>
      </c>
      <c r="D56" s="184"/>
      <c r="E56" s="260">
        <f>+J13</f>
        <v>0</v>
      </c>
      <c r="F56" s="258">
        <f>_xlfn.AGGREGATE(5,7,F57,F58,F59)</f>
        <v>45292</v>
      </c>
      <c r="G56" s="258">
        <f>_xlfn.AGGREGATE(4,7,G57,G58,G59)</f>
        <v>45292</v>
      </c>
    </row>
    <row r="57" spans="1:7" x14ac:dyDescent="0.3">
      <c r="A57" s="189" t="s">
        <v>376</v>
      </c>
      <c r="B57" s="183"/>
      <c r="C57" s="199"/>
      <c r="D57" s="186" t="s">
        <v>476</v>
      </c>
      <c r="E57" s="187" t="s">
        <v>450</v>
      </c>
      <c r="F57" s="188">
        <v>45292</v>
      </c>
      <c r="G57" s="188">
        <v>45292</v>
      </c>
    </row>
    <row r="58" spans="1:7" x14ac:dyDescent="0.3">
      <c r="B58" s="183"/>
      <c r="C58" s="199"/>
      <c r="D58" s="186" t="s">
        <v>153</v>
      </c>
      <c r="E58" s="187" t="s">
        <v>450</v>
      </c>
      <c r="F58" s="188">
        <v>45292</v>
      </c>
      <c r="G58" s="188">
        <v>45292</v>
      </c>
    </row>
    <row r="59" spans="1:7" x14ac:dyDescent="0.3">
      <c r="B59" s="183"/>
      <c r="C59" s="199"/>
      <c r="D59" s="190" t="s">
        <v>377</v>
      </c>
      <c r="E59" s="187" t="s">
        <v>450</v>
      </c>
      <c r="F59" s="188">
        <v>45292</v>
      </c>
      <c r="G59" s="188">
        <v>45292</v>
      </c>
    </row>
    <row r="60" spans="1:7" ht="62.4" x14ac:dyDescent="0.3">
      <c r="B60" s="183"/>
      <c r="C60" s="191"/>
      <c r="D60" s="192" t="s">
        <v>461</v>
      </c>
      <c r="E60" s="261" t="str">
        <f>IF(SUM(E57:E59)=100%,SUM(E57:E59),"La suma del % de las actividades de la etapa debe llegar a 100%")</f>
        <v>La suma del % de las actividades de la etapa debe llegar a 100%</v>
      </c>
      <c r="F60" s="193"/>
      <c r="G60" s="193"/>
    </row>
    <row r="61" spans="1:7" x14ac:dyDescent="0.3">
      <c r="B61" s="183"/>
      <c r="C61" s="200"/>
      <c r="D61" s="201"/>
      <c r="E61" s="197"/>
      <c r="F61" s="198"/>
      <c r="G61" s="198"/>
    </row>
    <row r="62" spans="1:7" x14ac:dyDescent="0.3">
      <c r="B62" s="183"/>
      <c r="C62" s="184" t="s">
        <v>394</v>
      </c>
      <c r="D62" s="184"/>
      <c r="E62" s="260">
        <f>+J14</f>
        <v>0</v>
      </c>
      <c r="F62" s="258">
        <f>_xlfn.AGGREGATE(5,7,F63,F64,F65,F66,F67,F68,F69,F70,F71,F72,F73,F74)</f>
        <v>45292</v>
      </c>
      <c r="G62" s="258">
        <f>_xlfn.AGGREGATE(4,7,G63,G64,G65,G66,G67,G68,G69,G70,G71,G72,G73,G74)</f>
        <v>45292</v>
      </c>
    </row>
    <row r="63" spans="1:7" x14ac:dyDescent="0.3">
      <c r="B63" s="183"/>
      <c r="C63" s="185"/>
      <c r="D63" s="186" t="s">
        <v>371</v>
      </c>
      <c r="E63" s="187" t="s">
        <v>450</v>
      </c>
      <c r="F63" s="188">
        <v>45292</v>
      </c>
      <c r="G63" s="188">
        <v>45292</v>
      </c>
    </row>
    <row r="64" spans="1:7" x14ac:dyDescent="0.3">
      <c r="B64" s="183"/>
      <c r="C64" s="185"/>
      <c r="D64" s="186" t="s">
        <v>389</v>
      </c>
      <c r="E64" s="187" t="s">
        <v>450</v>
      </c>
      <c r="F64" s="188">
        <v>45292</v>
      </c>
      <c r="G64" s="188">
        <v>45292</v>
      </c>
    </row>
    <row r="65" spans="1:7" x14ac:dyDescent="0.3">
      <c r="B65" s="183"/>
      <c r="C65" s="185"/>
      <c r="D65" s="186" t="s">
        <v>374</v>
      </c>
      <c r="E65" s="187" t="s">
        <v>450</v>
      </c>
      <c r="F65" s="188">
        <v>45292</v>
      </c>
      <c r="G65" s="188">
        <v>45292</v>
      </c>
    </row>
    <row r="66" spans="1:7" x14ac:dyDescent="0.3">
      <c r="B66" s="183"/>
      <c r="C66" s="185"/>
      <c r="D66" s="186" t="s">
        <v>152</v>
      </c>
      <c r="E66" s="187" t="s">
        <v>450</v>
      </c>
      <c r="F66" s="188">
        <v>45292</v>
      </c>
      <c r="G66" s="188">
        <v>45292</v>
      </c>
    </row>
    <row r="67" spans="1:7" x14ac:dyDescent="0.3">
      <c r="B67" s="183"/>
      <c r="C67" s="185"/>
      <c r="D67" s="206" t="s">
        <v>372</v>
      </c>
      <c r="E67" s="187" t="s">
        <v>450</v>
      </c>
      <c r="F67" s="188">
        <v>45292</v>
      </c>
      <c r="G67" s="188">
        <v>45292</v>
      </c>
    </row>
    <row r="68" spans="1:7" x14ac:dyDescent="0.3">
      <c r="B68" s="183"/>
      <c r="C68" s="185"/>
      <c r="D68" s="206" t="s">
        <v>373</v>
      </c>
      <c r="E68" s="187" t="s">
        <v>450</v>
      </c>
      <c r="F68" s="188">
        <v>45292</v>
      </c>
      <c r="G68" s="188">
        <v>45292</v>
      </c>
    </row>
    <row r="69" spans="1:7" x14ac:dyDescent="0.3">
      <c r="B69" s="183"/>
      <c r="C69" s="185"/>
      <c r="D69" s="190" t="s">
        <v>377</v>
      </c>
      <c r="E69" s="187" t="s">
        <v>450</v>
      </c>
      <c r="F69" s="188">
        <v>45292</v>
      </c>
      <c r="G69" s="188">
        <v>45292</v>
      </c>
    </row>
    <row r="70" spans="1:7" x14ac:dyDescent="0.3">
      <c r="B70" s="183"/>
      <c r="C70" s="185"/>
      <c r="D70" s="190" t="s">
        <v>377</v>
      </c>
      <c r="E70" s="187" t="s">
        <v>450</v>
      </c>
      <c r="F70" s="188">
        <v>45292</v>
      </c>
      <c r="G70" s="188">
        <v>45292</v>
      </c>
    </row>
    <row r="71" spans="1:7" x14ac:dyDescent="0.3">
      <c r="B71" s="183"/>
      <c r="C71" s="185"/>
      <c r="D71" s="281" t="s">
        <v>390</v>
      </c>
      <c r="E71" s="187" t="s">
        <v>450</v>
      </c>
      <c r="F71" s="188">
        <v>45292</v>
      </c>
      <c r="G71" s="188">
        <v>45292</v>
      </c>
    </row>
    <row r="72" spans="1:7" x14ac:dyDescent="0.3">
      <c r="B72" s="183"/>
      <c r="C72" s="185"/>
      <c r="D72" s="281" t="s">
        <v>391</v>
      </c>
      <c r="E72" s="187" t="s">
        <v>450</v>
      </c>
      <c r="F72" s="188">
        <v>45292</v>
      </c>
      <c r="G72" s="188">
        <v>45292</v>
      </c>
    </row>
    <row r="73" spans="1:7" x14ac:dyDescent="0.3">
      <c r="B73" s="183"/>
      <c r="C73" s="185"/>
      <c r="D73" s="190" t="s">
        <v>377</v>
      </c>
      <c r="E73" s="187" t="s">
        <v>450</v>
      </c>
      <c r="F73" s="188">
        <v>45292</v>
      </c>
      <c r="G73" s="188">
        <v>45292</v>
      </c>
    </row>
    <row r="74" spans="1:7" x14ac:dyDescent="0.3">
      <c r="B74" s="183"/>
      <c r="C74" s="185"/>
      <c r="D74" s="190" t="s">
        <v>377</v>
      </c>
      <c r="E74" s="187" t="s">
        <v>450</v>
      </c>
      <c r="F74" s="188">
        <v>45292</v>
      </c>
      <c r="G74" s="188">
        <v>45292</v>
      </c>
    </row>
    <row r="75" spans="1:7" ht="62.4" x14ac:dyDescent="0.3">
      <c r="B75" s="183"/>
      <c r="C75" s="191"/>
      <c r="D75" s="192" t="s">
        <v>461</v>
      </c>
      <c r="E75" s="261" t="str">
        <f>IF(SUM(E63:E74)=100%,SUM(E63:E74),"La suma del % de las actividades de la etapa debe llegar a 100%")</f>
        <v>La suma del % de las actividades de la etapa debe llegar a 100%</v>
      </c>
      <c r="F75" s="193"/>
      <c r="G75" s="193"/>
    </row>
    <row r="76" spans="1:7" x14ac:dyDescent="0.3">
      <c r="B76" s="194"/>
      <c r="C76" s="194"/>
      <c r="D76" s="201"/>
      <c r="E76" s="282"/>
      <c r="F76" s="282"/>
      <c r="G76" s="282"/>
    </row>
    <row r="77" spans="1:7" x14ac:dyDescent="0.3">
      <c r="A77" s="254" t="e">
        <f>IF(AVERAGE(E83,E89,E98,E104,E113)=100%,AVERAGE(E83,E89,E98,E104,E113),"La suma del % de las etapas de la fase debe llegar a 100%")</f>
        <v>#DIV/0!</v>
      </c>
      <c r="B77" s="182" t="s">
        <v>365</v>
      </c>
      <c r="C77" s="182"/>
      <c r="D77" s="182"/>
      <c r="E77" s="255">
        <f>+E17</f>
        <v>0</v>
      </c>
      <c r="F77" s="262">
        <f>_xlfn.AGGREGATE(5,7,F78,F85,F91,F100,F106)</f>
        <v>45292</v>
      </c>
      <c r="G77" s="262">
        <f>_xlfn.AGGREGATE(4,7,G78,G85,G91,G100,G106)</f>
        <v>45292</v>
      </c>
    </row>
    <row r="78" spans="1:7" x14ac:dyDescent="0.3">
      <c r="A78" s="189" t="s">
        <v>376</v>
      </c>
      <c r="B78" s="202"/>
      <c r="C78" s="184" t="s">
        <v>382</v>
      </c>
      <c r="D78" s="184"/>
      <c r="E78" s="260" t="str">
        <f>+J17</f>
        <v>NA</v>
      </c>
      <c r="F78" s="258">
        <f>_xlfn.AGGREGATE(5,7,F79,F80,F81,F82)</f>
        <v>45292</v>
      </c>
      <c r="G78" s="258">
        <f>_xlfn.AGGREGATE(4,7,G79,G80,G81,G82)</f>
        <v>45292</v>
      </c>
    </row>
    <row r="79" spans="1:7" x14ac:dyDescent="0.3">
      <c r="B79" s="202"/>
      <c r="C79" s="185"/>
      <c r="D79" s="203" t="s">
        <v>154</v>
      </c>
      <c r="E79" s="187" t="s">
        <v>450</v>
      </c>
      <c r="F79" s="188">
        <v>45292</v>
      </c>
      <c r="G79" s="188">
        <v>45292</v>
      </c>
    </row>
    <row r="80" spans="1:7" x14ac:dyDescent="0.3">
      <c r="B80" s="202"/>
      <c r="C80" s="185"/>
      <c r="D80" s="190" t="s">
        <v>377</v>
      </c>
      <c r="E80" s="187" t="s">
        <v>450</v>
      </c>
      <c r="F80" s="188">
        <v>45292</v>
      </c>
      <c r="G80" s="188">
        <v>45292</v>
      </c>
    </row>
    <row r="81" spans="1:7" x14ac:dyDescent="0.3">
      <c r="B81" s="202"/>
      <c r="C81" s="185"/>
      <c r="D81" s="190" t="s">
        <v>377</v>
      </c>
      <c r="E81" s="187" t="s">
        <v>450</v>
      </c>
      <c r="F81" s="188">
        <v>45292</v>
      </c>
      <c r="G81" s="188">
        <v>45292</v>
      </c>
    </row>
    <row r="82" spans="1:7" x14ac:dyDescent="0.3">
      <c r="B82" s="202"/>
      <c r="C82" s="185"/>
      <c r="D82" s="190" t="s">
        <v>377</v>
      </c>
      <c r="E82" s="187" t="s">
        <v>450</v>
      </c>
      <c r="F82" s="188">
        <v>45292</v>
      </c>
      <c r="G82" s="188">
        <v>45292</v>
      </c>
    </row>
    <row r="83" spans="1:7" ht="62.4" x14ac:dyDescent="0.3">
      <c r="B83" s="202"/>
      <c r="C83" s="191"/>
      <c r="D83" s="192" t="s">
        <v>461</v>
      </c>
      <c r="E83" s="293" t="str" cm="1">
        <f t="array" ref="E83">+_xlfn.IFS(E79="NA","NA",SUM(E79:E82)=100%,100%,SUM(E79:E82)&lt;100,"La suma del % de las actividades de la etapa debe llegar a 100%", SUM(E79:E82)&gt;100,"La suma del % de las actividades de la etapa debe llegar a 100%")</f>
        <v>La suma del % de las actividades de la etapa debe llegar a 100%</v>
      </c>
      <c r="F83" s="193"/>
      <c r="G83" s="193"/>
    </row>
    <row r="84" spans="1:7" x14ac:dyDescent="0.3">
      <c r="B84" s="202"/>
      <c r="C84" s="194"/>
      <c r="D84" s="201"/>
      <c r="E84" s="197"/>
      <c r="F84" s="198"/>
      <c r="G84" s="198"/>
    </row>
    <row r="85" spans="1:7" x14ac:dyDescent="0.3">
      <c r="B85" s="202"/>
      <c r="C85" s="184" t="s">
        <v>383</v>
      </c>
      <c r="D85" s="184"/>
      <c r="E85" s="260">
        <f>+J18</f>
        <v>0</v>
      </c>
      <c r="F85" s="258">
        <f>_xlfn.AGGREGATE(5,7,F86,F87,F88)</f>
        <v>45292</v>
      </c>
      <c r="G85" s="258">
        <f>_xlfn.AGGREGATE(4,7,G86,G87,G88)</f>
        <v>45292</v>
      </c>
    </row>
    <row r="86" spans="1:7" x14ac:dyDescent="0.3">
      <c r="B86" s="202"/>
      <c r="C86" s="185"/>
      <c r="D86" s="203" t="s">
        <v>397</v>
      </c>
      <c r="E86" s="187" t="s">
        <v>450</v>
      </c>
      <c r="F86" s="188">
        <v>45292</v>
      </c>
      <c r="G86" s="188">
        <v>45292</v>
      </c>
    </row>
    <row r="87" spans="1:7" x14ac:dyDescent="0.3">
      <c r="B87" s="202"/>
      <c r="C87" s="185"/>
      <c r="D87" s="203" t="s">
        <v>395</v>
      </c>
      <c r="E87" s="187" t="s">
        <v>450</v>
      </c>
      <c r="F87" s="188">
        <v>45292</v>
      </c>
      <c r="G87" s="188">
        <v>45292</v>
      </c>
    </row>
    <row r="88" spans="1:7" x14ac:dyDescent="0.3">
      <c r="B88" s="202"/>
      <c r="C88" s="185"/>
      <c r="D88" s="203" t="s">
        <v>396</v>
      </c>
      <c r="E88" s="187" t="s">
        <v>450</v>
      </c>
      <c r="F88" s="188">
        <v>45292</v>
      </c>
      <c r="G88" s="188">
        <v>45292</v>
      </c>
    </row>
    <row r="89" spans="1:7" ht="62.4" x14ac:dyDescent="0.3">
      <c r="B89" s="202"/>
      <c r="C89" s="191"/>
      <c r="D89" s="192" t="s">
        <v>461</v>
      </c>
      <c r="E89" s="261" t="str">
        <f>IF(SUM(E86:E88)=100%,SUM(E86:E88),"La suma del % de las actividades de la etapa debe llegar a 100%")</f>
        <v>La suma del % de las actividades de la etapa debe llegar a 100%</v>
      </c>
      <c r="F89" s="193"/>
      <c r="G89" s="193"/>
    </row>
    <row r="90" spans="1:7" x14ac:dyDescent="0.3">
      <c r="B90" s="202"/>
      <c r="C90" s="194"/>
      <c r="D90" s="205"/>
      <c r="E90" s="197"/>
      <c r="F90" s="198"/>
      <c r="G90" s="198"/>
    </row>
    <row r="91" spans="1:7" x14ac:dyDescent="0.3">
      <c r="A91" s="189" t="s">
        <v>376</v>
      </c>
      <c r="B91" s="202"/>
      <c r="C91" s="184" t="s">
        <v>384</v>
      </c>
      <c r="D91" s="184"/>
      <c r="E91" s="260">
        <f>+J19</f>
        <v>0</v>
      </c>
      <c r="F91" s="258">
        <f>+MIN(F92:F97)</f>
        <v>45292</v>
      </c>
      <c r="G91" s="258">
        <f>+MAX(G92:G97)</f>
        <v>45292</v>
      </c>
    </row>
    <row r="92" spans="1:7" x14ac:dyDescent="0.3">
      <c r="B92" s="202"/>
      <c r="C92" s="185"/>
      <c r="D92" s="203" t="s">
        <v>155</v>
      </c>
      <c r="E92" s="187" t="s">
        <v>450</v>
      </c>
      <c r="F92" s="188">
        <v>45292</v>
      </c>
      <c r="G92" s="188">
        <v>45292</v>
      </c>
    </row>
    <row r="93" spans="1:7" x14ac:dyDescent="0.3">
      <c r="B93" s="202"/>
      <c r="C93" s="185"/>
      <c r="D93" s="203" t="s">
        <v>156</v>
      </c>
      <c r="E93" s="187" t="s">
        <v>450</v>
      </c>
      <c r="F93" s="188">
        <v>45292</v>
      </c>
      <c r="G93" s="188">
        <v>45292</v>
      </c>
    </row>
    <row r="94" spans="1:7" x14ac:dyDescent="0.3">
      <c r="B94" s="202"/>
      <c r="C94" s="185"/>
      <c r="D94" s="203" t="s">
        <v>157</v>
      </c>
      <c r="E94" s="187" t="s">
        <v>450</v>
      </c>
      <c r="F94" s="188">
        <v>45292</v>
      </c>
      <c r="G94" s="188">
        <v>45292</v>
      </c>
    </row>
    <row r="95" spans="1:7" x14ac:dyDescent="0.3">
      <c r="B95" s="202"/>
      <c r="C95" s="185"/>
      <c r="D95" s="203" t="s">
        <v>380</v>
      </c>
      <c r="E95" s="187" t="s">
        <v>450</v>
      </c>
      <c r="F95" s="188">
        <v>45292</v>
      </c>
      <c r="G95" s="188">
        <v>45292</v>
      </c>
    </row>
    <row r="96" spans="1:7" x14ac:dyDescent="0.3">
      <c r="B96" s="202"/>
      <c r="C96" s="185"/>
      <c r="D96" s="203" t="s">
        <v>381</v>
      </c>
      <c r="E96" s="187" t="s">
        <v>450</v>
      </c>
      <c r="F96" s="188">
        <v>45292</v>
      </c>
      <c r="G96" s="188">
        <v>45292</v>
      </c>
    </row>
    <row r="97" spans="1:7" x14ac:dyDescent="0.3">
      <c r="B97" s="202"/>
      <c r="C97" s="185"/>
      <c r="D97" s="203" t="s">
        <v>158</v>
      </c>
      <c r="E97" s="187" t="s">
        <v>450</v>
      </c>
      <c r="F97" s="188">
        <v>45292</v>
      </c>
      <c r="G97" s="188">
        <v>45292</v>
      </c>
    </row>
    <row r="98" spans="1:7" ht="62.4" x14ac:dyDescent="0.3">
      <c r="B98" s="202"/>
      <c r="C98" s="191"/>
      <c r="D98" s="192" t="s">
        <v>461</v>
      </c>
      <c r="E98" s="261" t="str">
        <f>IF(SUM(E92:E97)=100%,SUM(E92:E97),"La suma del % de las actividades de la etapa debe llegar a 100%")</f>
        <v>La suma del % de las actividades de la etapa debe llegar a 100%</v>
      </c>
      <c r="F98" s="193"/>
      <c r="G98" s="193"/>
    </row>
    <row r="99" spans="1:7" x14ac:dyDescent="0.3">
      <c r="B99" s="202"/>
      <c r="C99" s="194"/>
      <c r="D99" s="205"/>
      <c r="E99" s="197"/>
      <c r="F99" s="198"/>
      <c r="G99" s="198"/>
    </row>
    <row r="100" spans="1:7" x14ac:dyDescent="0.3">
      <c r="A100" s="189" t="s">
        <v>376</v>
      </c>
      <c r="B100" s="202"/>
      <c r="C100" s="184" t="s">
        <v>385</v>
      </c>
      <c r="D100" s="184"/>
      <c r="E100" s="260" t="str">
        <f>+J20</f>
        <v>NA</v>
      </c>
      <c r="F100" s="258">
        <f>+MIN(F101:F103)</f>
        <v>45292</v>
      </c>
      <c r="G100" s="258">
        <f>+MAX(G101:G103)</f>
        <v>45292</v>
      </c>
    </row>
    <row r="101" spans="1:7" x14ac:dyDescent="0.3">
      <c r="B101" s="202"/>
      <c r="C101" s="185"/>
      <c r="D101" s="190" t="s">
        <v>377</v>
      </c>
      <c r="E101" s="187" t="s">
        <v>450</v>
      </c>
      <c r="F101" s="188">
        <v>45292</v>
      </c>
      <c r="G101" s="188">
        <v>45292</v>
      </c>
    </row>
    <row r="102" spans="1:7" x14ac:dyDescent="0.3">
      <c r="B102" s="202"/>
      <c r="C102" s="185"/>
      <c r="D102" s="190" t="s">
        <v>377</v>
      </c>
      <c r="E102" s="187" t="s">
        <v>450</v>
      </c>
      <c r="F102" s="188">
        <v>45292</v>
      </c>
      <c r="G102" s="188">
        <v>45292</v>
      </c>
    </row>
    <row r="103" spans="1:7" x14ac:dyDescent="0.3">
      <c r="B103" s="202"/>
      <c r="C103" s="185"/>
      <c r="D103" s="190" t="s">
        <v>377</v>
      </c>
      <c r="E103" s="187" t="s">
        <v>450</v>
      </c>
      <c r="F103" s="188">
        <v>45292</v>
      </c>
      <c r="G103" s="188">
        <v>45292</v>
      </c>
    </row>
    <row r="104" spans="1:7" ht="62.4" x14ac:dyDescent="0.3">
      <c r="B104" s="202"/>
      <c r="C104" s="191"/>
      <c r="D104" s="192" t="s">
        <v>461</v>
      </c>
      <c r="E104" s="293" t="str" cm="1">
        <f t="array" ref="E104">+_xlfn.IFS(E101="NA","NA",SUM(E101:E103)=100%,100%,SUM(E101:E103)&lt;100,"La suma del % de las actividades de la etapa debe llegar a 100%", SUM(E101:E103)&gt;100,"La suma del % de las actividades de la etapa debe llegar a 100%")</f>
        <v>La suma del % de las actividades de la etapa debe llegar a 100%</v>
      </c>
      <c r="F104" s="193"/>
      <c r="G104" s="193"/>
    </row>
    <row r="105" spans="1:7" x14ac:dyDescent="0.3">
      <c r="B105" s="202"/>
      <c r="C105" s="194"/>
      <c r="D105" s="201"/>
      <c r="E105" s="197"/>
      <c r="F105" s="198"/>
      <c r="G105" s="198"/>
    </row>
    <row r="106" spans="1:7" x14ac:dyDescent="0.3">
      <c r="B106" s="202"/>
      <c r="C106" s="184" t="s">
        <v>386</v>
      </c>
      <c r="D106" s="184"/>
      <c r="E106" s="260">
        <f>+J21</f>
        <v>0</v>
      </c>
      <c r="F106" s="258">
        <f>_xlfn.AGGREGATE(5,7,F107,F108,F109,F110,F111,F112)</f>
        <v>45292</v>
      </c>
      <c r="G106" s="258">
        <f>_xlfn.AGGREGATE(4,7,G107,G108,G109,G110,G111,G112)</f>
        <v>45292</v>
      </c>
    </row>
    <row r="107" spans="1:7" x14ac:dyDescent="0.3">
      <c r="B107" s="202"/>
      <c r="C107" s="185"/>
      <c r="D107" s="206" t="s">
        <v>378</v>
      </c>
      <c r="E107" s="187" t="s">
        <v>450</v>
      </c>
      <c r="F107" s="188">
        <v>45292</v>
      </c>
      <c r="G107" s="188">
        <v>45292</v>
      </c>
    </row>
    <row r="108" spans="1:7" x14ac:dyDescent="0.3">
      <c r="B108" s="202"/>
      <c r="C108" s="185"/>
      <c r="D108" s="190" t="s">
        <v>398</v>
      </c>
      <c r="E108" s="187" t="s">
        <v>450</v>
      </c>
      <c r="F108" s="188">
        <v>45292</v>
      </c>
      <c r="G108" s="188">
        <v>45292</v>
      </c>
    </row>
    <row r="109" spans="1:7" x14ac:dyDescent="0.3">
      <c r="B109" s="202"/>
      <c r="C109" s="185"/>
      <c r="D109" s="190" t="s">
        <v>398</v>
      </c>
      <c r="E109" s="187" t="s">
        <v>450</v>
      </c>
      <c r="F109" s="188">
        <v>45292</v>
      </c>
      <c r="G109" s="188">
        <v>45292</v>
      </c>
    </row>
    <row r="110" spans="1:7" x14ac:dyDescent="0.3">
      <c r="B110" s="202"/>
      <c r="C110" s="185"/>
      <c r="D110" s="190" t="s">
        <v>398</v>
      </c>
      <c r="E110" s="187" t="s">
        <v>450</v>
      </c>
      <c r="F110" s="188">
        <v>45292</v>
      </c>
      <c r="G110" s="188">
        <v>45292</v>
      </c>
    </row>
    <row r="111" spans="1:7" x14ac:dyDescent="0.3">
      <c r="B111" s="202"/>
      <c r="C111" s="185"/>
      <c r="D111" s="206" t="s">
        <v>400</v>
      </c>
      <c r="E111" s="187" t="s">
        <v>450</v>
      </c>
      <c r="F111" s="188">
        <v>45292</v>
      </c>
      <c r="G111" s="188">
        <v>45292</v>
      </c>
    </row>
    <row r="112" spans="1:7" x14ac:dyDescent="0.3">
      <c r="B112" s="202"/>
      <c r="C112" s="185"/>
      <c r="D112" s="206" t="s">
        <v>403</v>
      </c>
      <c r="E112" s="187" t="s">
        <v>450</v>
      </c>
      <c r="F112" s="188">
        <v>45292</v>
      </c>
      <c r="G112" s="188">
        <v>45292</v>
      </c>
    </row>
    <row r="113" spans="1:7" ht="62.4" x14ac:dyDescent="0.3">
      <c r="B113" s="202"/>
      <c r="C113" s="191"/>
      <c r="D113" s="192" t="s">
        <v>461</v>
      </c>
      <c r="E113" s="261" t="str">
        <f>IF(SUM(E107:E112)=100%,SUM(E107:E112),"La suma del % de las actividades de la etapa debe llegar a 100%")</f>
        <v>La suma del % de las actividades de la etapa debe llegar a 100%</v>
      </c>
      <c r="F113" s="193"/>
      <c r="G113" s="193"/>
    </row>
    <row r="114" spans="1:7" x14ac:dyDescent="0.3">
      <c r="B114" s="194"/>
      <c r="C114" s="194"/>
      <c r="D114" s="200"/>
      <c r="E114" s="197"/>
      <c r="F114" s="198"/>
      <c r="G114" s="198"/>
    </row>
    <row r="115" spans="1:7" x14ac:dyDescent="0.3">
      <c r="A115" s="254" t="e">
        <f>IF(AVERAGE(E121,E128)=100%,AVERAGE(E121,E128),"La suma del % de las etapas de la fase debe llegar a 100%")</f>
        <v>#DIV/0!</v>
      </c>
      <c r="B115" s="182" t="s">
        <v>379</v>
      </c>
      <c r="C115" s="182"/>
      <c r="D115" s="182"/>
      <c r="E115" s="263">
        <f>+E24</f>
        <v>0</v>
      </c>
      <c r="F115" s="262">
        <f>_xlfn.AGGREGATE(5,7,F116,F123)</f>
        <v>45292</v>
      </c>
      <c r="G115" s="262">
        <f>_xlfn.AGGREGATE(4,7,G116,G123)</f>
        <v>45292</v>
      </c>
    </row>
    <row r="116" spans="1:7" x14ac:dyDescent="0.3">
      <c r="B116" s="183"/>
      <c r="C116" s="184" t="s">
        <v>399</v>
      </c>
      <c r="D116" s="184"/>
      <c r="E116" s="260">
        <f>+J24</f>
        <v>0</v>
      </c>
      <c r="F116" s="258">
        <f>_xlfn.AGGREGATE(5,7,F117,F118,F119,F120)</f>
        <v>45292</v>
      </c>
      <c r="G116" s="258">
        <f>_xlfn.AGGREGATE(4,7,G117,G118,G119,G120)</f>
        <v>45292</v>
      </c>
    </row>
    <row r="117" spans="1:7" x14ac:dyDescent="0.3">
      <c r="B117" s="183"/>
      <c r="C117" s="208"/>
      <c r="D117" s="206" t="s">
        <v>401</v>
      </c>
      <c r="E117" s="187" t="s">
        <v>450</v>
      </c>
      <c r="F117" s="188">
        <v>45292</v>
      </c>
      <c r="G117" s="188">
        <v>45292</v>
      </c>
    </row>
    <row r="118" spans="1:7" x14ac:dyDescent="0.3">
      <c r="B118" s="183"/>
      <c r="C118" s="208"/>
      <c r="D118" s="206" t="s">
        <v>402</v>
      </c>
      <c r="E118" s="187" t="s">
        <v>450</v>
      </c>
      <c r="F118" s="188">
        <v>45292</v>
      </c>
      <c r="G118" s="188">
        <v>45292</v>
      </c>
    </row>
    <row r="119" spans="1:7" x14ac:dyDescent="0.3">
      <c r="B119" s="183"/>
      <c r="C119" s="208"/>
      <c r="D119" s="206" t="s">
        <v>159</v>
      </c>
      <c r="E119" s="187" t="s">
        <v>450</v>
      </c>
      <c r="F119" s="188">
        <v>45292</v>
      </c>
      <c r="G119" s="188">
        <v>45292</v>
      </c>
    </row>
    <row r="120" spans="1:7" x14ac:dyDescent="0.3">
      <c r="B120" s="183"/>
      <c r="C120" s="208"/>
      <c r="D120" s="190" t="s">
        <v>377</v>
      </c>
      <c r="E120" s="187" t="s">
        <v>450</v>
      </c>
      <c r="F120" s="188">
        <v>45292</v>
      </c>
      <c r="G120" s="188">
        <v>45292</v>
      </c>
    </row>
    <row r="121" spans="1:7" ht="62.4" x14ac:dyDescent="0.3">
      <c r="B121" s="183"/>
      <c r="C121" s="192"/>
      <c r="D121" s="192" t="s">
        <v>461</v>
      </c>
      <c r="E121" s="261" t="str">
        <f>IF(SUM(E117:E120)=100%,SUM(E117:E120),"La suma del % de las actividades de la etapa debe llegar a 100%")</f>
        <v>La suma del % de las actividades de la etapa debe llegar a 100%</v>
      </c>
      <c r="F121" s="193"/>
      <c r="G121" s="193"/>
    </row>
    <row r="122" spans="1:7" x14ac:dyDescent="0.3">
      <c r="B122" s="183"/>
      <c r="C122" s="194"/>
      <c r="D122" s="201"/>
      <c r="E122" s="197"/>
      <c r="F122" s="198"/>
      <c r="G122" s="198"/>
    </row>
    <row r="123" spans="1:7" x14ac:dyDescent="0.3">
      <c r="B123" s="183"/>
      <c r="C123" s="184" t="s">
        <v>387</v>
      </c>
      <c r="D123" s="184"/>
      <c r="E123" s="260">
        <f>+J25</f>
        <v>0</v>
      </c>
      <c r="F123" s="258">
        <f>_xlfn.AGGREGATE(5,7,F124,F125,F126,F127)</f>
        <v>45292</v>
      </c>
      <c r="G123" s="258">
        <f>_xlfn.AGGREGATE(4,7,G124,G125,G126,G127)</f>
        <v>45292</v>
      </c>
    </row>
    <row r="124" spans="1:7" x14ac:dyDescent="0.3">
      <c r="B124" s="183"/>
      <c r="C124" s="208"/>
      <c r="D124" s="206" t="s">
        <v>404</v>
      </c>
      <c r="E124" s="187" t="s">
        <v>450</v>
      </c>
      <c r="F124" s="188">
        <v>45292</v>
      </c>
      <c r="G124" s="188">
        <v>45292</v>
      </c>
    </row>
    <row r="125" spans="1:7" x14ac:dyDescent="0.3">
      <c r="B125" s="183"/>
      <c r="C125" s="208"/>
      <c r="D125" s="206" t="s">
        <v>405</v>
      </c>
      <c r="E125" s="187" t="s">
        <v>450</v>
      </c>
      <c r="F125" s="188">
        <v>45292</v>
      </c>
      <c r="G125" s="188">
        <v>45292</v>
      </c>
    </row>
    <row r="126" spans="1:7" x14ac:dyDescent="0.3">
      <c r="B126" s="183"/>
      <c r="C126" s="208"/>
      <c r="D126" s="190" t="s">
        <v>377</v>
      </c>
      <c r="E126" s="187" t="s">
        <v>450</v>
      </c>
      <c r="F126" s="188">
        <v>45292</v>
      </c>
      <c r="G126" s="188">
        <v>45292</v>
      </c>
    </row>
    <row r="127" spans="1:7" x14ac:dyDescent="0.3">
      <c r="B127" s="183"/>
      <c r="C127" s="208"/>
      <c r="D127" s="190" t="s">
        <v>377</v>
      </c>
      <c r="E127" s="187" t="s">
        <v>450</v>
      </c>
      <c r="F127" s="188">
        <v>45292</v>
      </c>
      <c r="G127" s="188">
        <v>45292</v>
      </c>
    </row>
    <row r="128" spans="1:7" ht="62.4" x14ac:dyDescent="0.3">
      <c r="B128" s="209"/>
      <c r="C128" s="192"/>
      <c r="D128" s="192" t="s">
        <v>461</v>
      </c>
      <c r="E128" s="259" t="str">
        <f>IF(SUM(E124:E127)=100%,SUM(E124:E127),"La suma del % de las actividades de la etapa debe llegar a 100%")</f>
        <v>La suma del % de las actividades de la etapa debe llegar a 100%</v>
      </c>
      <c r="F128" s="193"/>
      <c r="G128" s="193"/>
    </row>
    <row r="129" spans="1:18" x14ac:dyDescent="0.3">
      <c r="B129" s="194"/>
      <c r="C129" s="194"/>
      <c r="D129" s="210"/>
      <c r="E129" s="211"/>
      <c r="F129" s="212"/>
      <c r="G129" s="212"/>
    </row>
    <row r="130" spans="1:18" x14ac:dyDescent="0.3">
      <c r="B130" s="194"/>
      <c r="C130" s="194"/>
      <c r="D130" s="210"/>
      <c r="E130" s="211"/>
      <c r="F130" s="212"/>
      <c r="G130" s="212"/>
    </row>
    <row r="131" spans="1:18" x14ac:dyDescent="0.3">
      <c r="B131" s="194"/>
      <c r="C131" s="194"/>
      <c r="D131" s="210"/>
      <c r="E131" s="211"/>
      <c r="F131" s="212"/>
      <c r="G131" s="212"/>
      <c r="H131" s="160"/>
    </row>
    <row r="132" spans="1:18" ht="21" x14ac:dyDescent="0.4">
      <c r="B132" s="213" t="s">
        <v>488</v>
      </c>
      <c r="C132" s="214"/>
      <c r="D132" s="215"/>
      <c r="E132" s="216"/>
      <c r="F132" s="216"/>
      <c r="G132" s="217"/>
      <c r="H132" s="217"/>
      <c r="I132" s="217"/>
      <c r="J132" s="215"/>
      <c r="K132" s="217"/>
      <c r="L132" s="217"/>
      <c r="M132" s="217"/>
    </row>
    <row r="133" spans="1:18" x14ac:dyDescent="0.3">
      <c r="B133" s="194"/>
      <c r="C133" s="194"/>
      <c r="D133" s="210"/>
      <c r="E133" s="211"/>
      <c r="F133" s="212"/>
      <c r="G133" s="212"/>
      <c r="H133" s="160"/>
    </row>
    <row r="134" spans="1:18" ht="21" x14ac:dyDescent="0.3">
      <c r="B134" s="194"/>
      <c r="C134" s="145" t="s">
        <v>510</v>
      </c>
      <c r="D134" s="210"/>
      <c r="E134" s="211"/>
      <c r="F134" s="212"/>
      <c r="G134" s="212"/>
      <c r="H134" s="160"/>
    </row>
    <row r="135" spans="1:18" ht="7.2" customHeight="1" x14ac:dyDescent="0.3">
      <c r="B135" s="194"/>
      <c r="C135" s="140"/>
      <c r="D135" s="210"/>
      <c r="E135" s="211"/>
      <c r="F135" s="212"/>
      <c r="G135" s="212"/>
      <c r="H135" s="160"/>
    </row>
    <row r="136" spans="1:18" ht="18" x14ac:dyDescent="0.35">
      <c r="B136" s="194"/>
      <c r="C136" s="148" t="str">
        <f>D5</f>
        <v>Proyecto: Código: xxxxxxxxxxxx. Nombre:   xxxxxxxxxxx</v>
      </c>
      <c r="D136" s="210"/>
      <c r="E136" s="211"/>
      <c r="F136" s="212"/>
      <c r="G136" s="212"/>
      <c r="H136" s="160"/>
    </row>
    <row r="137" spans="1:18" x14ac:dyDescent="0.3">
      <c r="B137" s="194"/>
      <c r="C137" s="194"/>
      <c r="D137" s="210"/>
      <c r="E137" s="211"/>
      <c r="F137" s="212"/>
      <c r="G137" s="212"/>
      <c r="H137" s="160"/>
    </row>
    <row r="138" spans="1:18" ht="21" x14ac:dyDescent="0.4">
      <c r="B138" s="152" t="s">
        <v>478</v>
      </c>
      <c r="C138" s="176" t="s">
        <v>486</v>
      </c>
      <c r="D138" s="218"/>
      <c r="E138" s="219"/>
      <c r="F138" s="219"/>
      <c r="G138" s="176"/>
      <c r="H138" s="176"/>
      <c r="I138" s="176"/>
      <c r="J138" s="220"/>
      <c r="K138" s="176"/>
      <c r="L138" s="176"/>
    </row>
    <row r="139" spans="1:18" ht="42.6" customHeight="1" x14ac:dyDescent="0.3">
      <c r="B139" s="143"/>
      <c r="C139" s="376" t="s">
        <v>479</v>
      </c>
      <c r="D139" s="377"/>
      <c r="E139" s="378" t="s">
        <v>481</v>
      </c>
      <c r="F139" s="378"/>
      <c r="G139" s="378"/>
      <c r="H139" s="378" t="s">
        <v>483</v>
      </c>
      <c r="I139" s="378"/>
      <c r="J139" s="378"/>
      <c r="K139" s="140"/>
      <c r="L139" s="140"/>
    </row>
    <row r="140" spans="1:18" ht="42.6" customHeight="1" x14ac:dyDescent="0.3">
      <c r="B140" s="143"/>
      <c r="C140" s="376" t="s">
        <v>480</v>
      </c>
      <c r="D140" s="377"/>
      <c r="E140" s="378" t="s">
        <v>482</v>
      </c>
      <c r="F140" s="378"/>
      <c r="G140" s="378"/>
      <c r="H140" s="379" t="s">
        <v>484</v>
      </c>
      <c r="I140" s="379"/>
      <c r="J140" s="379"/>
      <c r="K140" s="140"/>
      <c r="L140" s="140"/>
    </row>
    <row r="141" spans="1:18" x14ac:dyDescent="0.3">
      <c r="B141" s="140"/>
      <c r="C141" s="176" t="s">
        <v>485</v>
      </c>
      <c r="D141" s="221"/>
      <c r="E141" s="219"/>
      <c r="F141" s="219"/>
      <c r="G141" s="176"/>
      <c r="H141" s="176"/>
      <c r="I141" s="222"/>
      <c r="J141" s="220"/>
      <c r="K141" s="176"/>
      <c r="L141" s="176"/>
    </row>
    <row r="142" spans="1:18" x14ac:dyDescent="0.3">
      <c r="B142" s="140"/>
      <c r="C142" s="176" t="s">
        <v>487</v>
      </c>
      <c r="D142" s="221"/>
      <c r="E142" s="219"/>
      <c r="F142" s="219"/>
      <c r="G142" s="176"/>
      <c r="H142" s="176"/>
      <c r="I142" s="176"/>
      <c r="J142" s="220"/>
      <c r="K142" s="176"/>
      <c r="L142" s="176"/>
    </row>
    <row r="143" spans="1:18" ht="21" x14ac:dyDescent="0.4">
      <c r="B143" s="223"/>
      <c r="C143" s="133"/>
      <c r="D143" s="150"/>
      <c r="E143" s="380" t="s">
        <v>146</v>
      </c>
      <c r="F143" s="380"/>
      <c r="G143" s="380"/>
      <c r="H143" s="380"/>
      <c r="I143" s="380"/>
      <c r="J143" s="380"/>
      <c r="K143" s="170"/>
      <c r="L143" s="170"/>
      <c r="M143" s="170"/>
      <c r="N143" s="170"/>
      <c r="O143" s="170"/>
      <c r="P143" s="170"/>
      <c r="Q143" s="170"/>
      <c r="R143" s="170"/>
    </row>
    <row r="144" spans="1:18" x14ac:dyDescent="0.3">
      <c r="A144" s="224"/>
      <c r="B144" s="381" t="str">
        <f>+B39</f>
        <v>Fases, etapas y actividades</v>
      </c>
      <c r="C144" s="381"/>
      <c r="D144" s="381"/>
      <c r="E144" s="382" t="s">
        <v>407</v>
      </c>
      <c r="F144" s="382"/>
      <c r="G144" s="225" t="s">
        <v>406</v>
      </c>
      <c r="H144" s="225"/>
      <c r="I144" s="179" t="s">
        <v>149</v>
      </c>
      <c r="J144" s="179" t="s">
        <v>150</v>
      </c>
      <c r="K144" s="158"/>
      <c r="L144" s="140"/>
      <c r="R144" s="172"/>
    </row>
    <row r="145" spans="1:12" x14ac:dyDescent="0.3">
      <c r="A145" s="224"/>
      <c r="B145" s="182" t="str">
        <f>+B40</f>
        <v>1.     FASE DE PREINVERSIÓN</v>
      </c>
      <c r="C145" s="182"/>
      <c r="D145" s="182"/>
      <c r="E145" s="383" t="str">
        <f>IF('6.3. Cronograma OP'!$G145=0%,"Sin iniciar",IF('6.3. Cronograma OP'!$G145&lt;=25%,"Avance inicial",IF('6.3. Cronograma OP'!$G145&lt;=50%,"Avance intermedio",IF('6.3. Cronograma OP'!$G145&lt;=75%,"Avance superior",IF('6.3. Cronograma OP'!$G145&lt;=99%,"Casi terminada",IF('6.3. Cronograma OP'!$G145=100%,"Finalizada"))))))</f>
        <v>Sin iniciar</v>
      </c>
      <c r="F145" s="383"/>
      <c r="G145" s="264">
        <f>_xlfn.AGGREGATE(1,7,G146,G153,G157,G161)</f>
        <v>0</v>
      </c>
      <c r="H145" s="265">
        <f>+G145*E11</f>
        <v>0</v>
      </c>
      <c r="I145" s="266">
        <f>+MIN(I146,I153,I157,I161)</f>
        <v>45292</v>
      </c>
      <c r="J145" s="266">
        <f>MAX(J146,J153,J157,J161)</f>
        <v>45292</v>
      </c>
      <c r="K145" s="140"/>
      <c r="L145" s="140"/>
    </row>
    <row r="146" spans="1:12" x14ac:dyDescent="0.3">
      <c r="A146" s="224"/>
      <c r="B146" s="183"/>
      <c r="C146" s="184" t="str">
        <f>+C41</f>
        <v>1.1. ETAPA: IDENTIFICACIÓN DE IDEA</v>
      </c>
      <c r="D146" s="184"/>
      <c r="E146" s="384" t="str">
        <f>IF('6.3. Cronograma OP'!$G146=0%,"Sin iniciar",IF('6.3. Cronograma OP'!$G146&lt;=25%,"Avance inicial",IF('6.3. Cronograma OP'!$G146&lt;=50%,"Avance intermedio",IF('6.3. Cronograma OP'!$G146&lt;=75%,"Avance superior",IF('6.3. Cronograma OP'!$G146&lt;=99%,"Casi terminada",IF('6.3. Cronograma OP'!$G146=100%,"Finalizada"))))))</f>
        <v>Sin iniciar</v>
      </c>
      <c r="F146" s="384"/>
      <c r="G146" s="267">
        <f>_xlfn.AGGREGATE(9,7,G147:G152)</f>
        <v>0</v>
      </c>
      <c r="H146" s="267">
        <f>+_xlfn.AGGREGATE(6,7,G146,E41)</f>
        <v>0</v>
      </c>
      <c r="I146" s="268">
        <f>+MIN(I147:I152)</f>
        <v>45292</v>
      </c>
      <c r="J146" s="268">
        <f>+MAX(J147:J152)</f>
        <v>45292</v>
      </c>
      <c r="K146" s="158"/>
      <c r="L146" s="140"/>
    </row>
    <row r="147" spans="1:12" x14ac:dyDescent="0.3">
      <c r="A147" s="224"/>
      <c r="B147" s="183"/>
      <c r="C147" s="185"/>
      <c r="D147" s="226" t="str">
        <f t="shared" ref="D147:D152" si="0">+D42</f>
        <v>Presentación de idea de proyecto</v>
      </c>
      <c r="E147" s="227" t="s">
        <v>450</v>
      </c>
      <c r="F147" s="269" t="str">
        <f>+IF('6.3. Cronograma OP'!$E147="Seleccionar","Pendiente",IF('6.3. Cronograma OP'!$E147="Sin iniciar (0%)",0%,IF('6.3. Cronograma OP'!$E147="Avance inicial (1-25%)",25%,IF('6.3. Cronograma OP'!$E147="Avance intermedio (26-50%)",50%,IF('6.3. Cronograma OP'!$E147="Avance superior (51-75%)",75%,IF('6.3. Cronograma OP'!$E147="Casi terminada (76-90%)",90%,IF('6.3. Cronograma OP'!$E147="Finalizada (100%)",100%,0)))))))</f>
        <v>Pendiente</v>
      </c>
      <c r="G147" s="270">
        <f>IF(E147="NA","NA",_xlfn.AGGREGATE(6,6,'6.3. Cronograma OP'!F147,'6.3. Cronograma OP'!E42))</f>
        <v>0</v>
      </c>
      <c r="H147" s="284"/>
      <c r="I147" s="230">
        <f t="shared" ref="I147:J152" si="1">+F42</f>
        <v>45292</v>
      </c>
      <c r="J147" s="230">
        <f t="shared" si="1"/>
        <v>45292</v>
      </c>
      <c r="K147" s="140"/>
      <c r="L147" s="140"/>
    </row>
    <row r="148" spans="1:12" x14ac:dyDescent="0.3">
      <c r="A148" s="224"/>
      <c r="B148" s="183"/>
      <c r="C148" s="185"/>
      <c r="D148" s="226" t="str">
        <f t="shared" si="0"/>
        <v>Identificación preliminar de tipo de proyecto</v>
      </c>
      <c r="E148" s="227" t="s">
        <v>450</v>
      </c>
      <c r="F148" s="271" t="str">
        <f>+IF('6.3. Cronograma OP'!$E148="Seleccionar","Pendiente",IF('6.3. Cronograma OP'!$E148="Sin iniciar (0%)",0%,IF('6.3. Cronograma OP'!$E148="Avance inicial (1-25%)",25%,IF('6.3. Cronograma OP'!$E148="Avance intermedio (26-50%)",50%,IF('6.3. Cronograma OP'!$E148="Avance superior (51-75%)",75%,IF('6.3. Cronograma OP'!$E148="Casi terminada (76-90%)",90%,IF('6.3. Cronograma OP'!$E148="Finalizada (100%)",100%,0)))))))</f>
        <v>Pendiente</v>
      </c>
      <c r="G148" s="270">
        <f>IF(E148="NA","NA",_xlfn.AGGREGATE(6,6,'6.3. Cronograma OP'!F148,'6.3. Cronograma OP'!E43))</f>
        <v>0</v>
      </c>
      <c r="H148" s="285"/>
      <c r="I148" s="188">
        <f t="shared" si="1"/>
        <v>45292</v>
      </c>
      <c r="J148" s="188">
        <f t="shared" si="1"/>
        <v>45292</v>
      </c>
      <c r="K148" s="158"/>
      <c r="L148" s="140"/>
    </row>
    <row r="149" spans="1:12" x14ac:dyDescent="0.3">
      <c r="A149" s="224"/>
      <c r="B149" s="183"/>
      <c r="C149" s="185"/>
      <c r="D149" s="226" t="str">
        <f t="shared" si="0"/>
        <v>Códificación de proyecto</v>
      </c>
      <c r="E149" s="227" t="s">
        <v>450</v>
      </c>
      <c r="F149" s="271" t="str">
        <f>+IF('6.3. Cronograma OP'!$E149="Seleccionar","Pendiente",IF('6.3. Cronograma OP'!$E149="Sin iniciar (0%)",0%,IF('6.3. Cronograma OP'!$E149="Avance inicial (1-25%)",25%,IF('6.3. Cronograma OP'!$E149="Avance intermedio (26-50%)",50%,IF('6.3. Cronograma OP'!$E149="Avance superior (51-75%)",75%,IF('6.3. Cronograma OP'!$E149="Casi terminada (76-90%)",90%,IF('6.3. Cronograma OP'!$E149="Finalizada (100%)",100%,0)))))))</f>
        <v>Pendiente</v>
      </c>
      <c r="G149" s="270">
        <f>IF(E149="NA","NA",_xlfn.AGGREGATE(6,6,'6.3. Cronograma OP'!F149,'6.3. Cronograma OP'!E44))</f>
        <v>0</v>
      </c>
      <c r="H149" s="285"/>
      <c r="I149" s="188">
        <f t="shared" si="1"/>
        <v>45292</v>
      </c>
      <c r="J149" s="188">
        <f t="shared" si="1"/>
        <v>45292</v>
      </c>
      <c r="K149" s="140"/>
      <c r="L149" s="140"/>
    </row>
    <row r="150" spans="1:12" x14ac:dyDescent="0.3">
      <c r="A150" s="224"/>
      <c r="B150" s="183"/>
      <c r="C150" s="185"/>
      <c r="D150" s="226" t="str">
        <f t="shared" si="0"/>
        <v>Aprobación CD/DG.</v>
      </c>
      <c r="E150" s="227" t="s">
        <v>450</v>
      </c>
      <c r="F150" s="271" t="str">
        <f>+IF('6.3. Cronograma OP'!$E150="Seleccionar","Pendiente",IF('6.3. Cronograma OP'!$E150="Sin iniciar (0%)",0%,IF('6.3. Cronograma OP'!$E150="Avance inicial (1-25%)",25%,IF('6.3. Cronograma OP'!$E150="Avance intermedio (26-50%)",50%,IF('6.3. Cronograma OP'!$E150="Avance superior (51-75%)",75%,IF('6.3. Cronograma OP'!$E150="Casi terminada (76-90%)",90%,IF('6.3. Cronograma OP'!$E150="Finalizada (100%)",100%,0)))))))</f>
        <v>Pendiente</v>
      </c>
      <c r="G150" s="270">
        <f>IF(E150="NA","NA",_xlfn.AGGREGATE(6,6,'6.3. Cronograma OP'!F150,'6.3. Cronograma OP'!E45))</f>
        <v>0</v>
      </c>
      <c r="H150" s="285"/>
      <c r="I150" s="188">
        <f t="shared" si="1"/>
        <v>45292</v>
      </c>
      <c r="J150" s="188">
        <f t="shared" si="1"/>
        <v>45292</v>
      </c>
      <c r="K150" s="140"/>
      <c r="L150" s="140"/>
    </row>
    <row r="151" spans="1:12" x14ac:dyDescent="0.3">
      <c r="A151" s="224"/>
      <c r="B151" s="183"/>
      <c r="C151" s="185"/>
      <c r="D151" s="233" t="str">
        <f t="shared" si="0"/>
        <v>-Campos extra para incluir otras actividades requeridas. Caso contrario, eliminar fila.</v>
      </c>
      <c r="E151" s="227" t="s">
        <v>450</v>
      </c>
      <c r="F151" s="271" t="str">
        <f>+IF('6.3. Cronograma OP'!$E151="Seleccionar","Pendiente",IF('6.3. Cronograma OP'!$E151="Sin iniciar (0%)",0%,IF('6.3. Cronograma OP'!$E151="Avance inicial (1-25%)",25%,IF('6.3. Cronograma OP'!$E151="Avance intermedio (26-50%)",50%,IF('6.3. Cronograma OP'!$E151="Avance superior (51-75%)",75%,IF('6.3. Cronograma OP'!$E151="Casi terminada (76-90%)",90%,IF('6.3. Cronograma OP'!$E151="Finalizada (100%)",100%,0)))))))</f>
        <v>Pendiente</v>
      </c>
      <c r="G151" s="270">
        <f>IF(E151="NA","NA",_xlfn.AGGREGATE(6,6,'6.3. Cronograma OP'!F151,'6.3. Cronograma OP'!E46))</f>
        <v>0</v>
      </c>
      <c r="H151" s="285"/>
      <c r="I151" s="188">
        <f t="shared" si="1"/>
        <v>45292</v>
      </c>
      <c r="J151" s="188">
        <f t="shared" si="1"/>
        <v>45292</v>
      </c>
      <c r="K151" s="140"/>
      <c r="L151" s="140"/>
    </row>
    <row r="152" spans="1:12" x14ac:dyDescent="0.3">
      <c r="A152" s="224"/>
      <c r="B152" s="183"/>
      <c r="C152" s="185"/>
      <c r="D152" s="233" t="str">
        <f t="shared" si="0"/>
        <v>-Campos extra para incluir otras actividades requeridas. Caso contrario, eliminar fila.</v>
      </c>
      <c r="E152" s="227" t="s">
        <v>450</v>
      </c>
      <c r="F152" s="271" t="str">
        <f>+IF('6.3. Cronograma OP'!$E152="Seleccionar","Pendiente",IF('6.3. Cronograma OP'!$E152="Sin iniciar (0%)",0%,IF('6.3. Cronograma OP'!$E152="Avance inicial (1-25%)",25%,IF('6.3. Cronograma OP'!$E152="Avance intermedio (26-50%)",50%,IF('6.3. Cronograma OP'!$E152="Avance superior (51-75%)",75%,IF('6.3. Cronograma OP'!$E152="Casi terminada (76-90%)",90%,IF('6.3. Cronograma OP'!$E152="Finalizada (100%)",100%,0)))))))</f>
        <v>Pendiente</v>
      </c>
      <c r="G152" s="270">
        <f>IF(E152="NA","NA",_xlfn.AGGREGATE(6,6,'6.3. Cronograma OP'!F152,'6.3. Cronograma OP'!E47))</f>
        <v>0</v>
      </c>
      <c r="H152" s="286"/>
      <c r="I152" s="188">
        <f t="shared" si="1"/>
        <v>45292</v>
      </c>
      <c r="J152" s="188">
        <f t="shared" si="1"/>
        <v>45292</v>
      </c>
      <c r="K152" s="140"/>
      <c r="L152" s="140"/>
    </row>
    <row r="153" spans="1:12" x14ac:dyDescent="0.3">
      <c r="A153" s="224"/>
      <c r="B153" s="183"/>
      <c r="C153" s="184" t="str">
        <f>+C50</f>
        <v>1.2. ETAPA: FORMULACIÓN Y EVALUACIÓN</v>
      </c>
      <c r="D153" s="184"/>
      <c r="E153" s="373" t="str">
        <f>IF('6.3. Cronograma OP'!$G153=0%,"Sin iniciar",IF('6.3. Cronograma OP'!$G153&lt;=25%,"Avance inicial",IF('6.3. Cronograma OP'!$G153&lt;=50%,"Avance intermedio",IF('6.3. Cronograma OP'!$G153&lt;=75%,"Avance superior",IF('6.3. Cronograma OP'!$G153&lt;=99%,"Casi terminada",IF('6.3. Cronograma OP'!$G153=100%,"Finalizada"))))))</f>
        <v>Sin iniciar</v>
      </c>
      <c r="F153" s="373"/>
      <c r="G153" s="272">
        <f>_xlfn.AGGREGATE(9,7,G154:G156)</f>
        <v>0</v>
      </c>
      <c r="H153" s="272">
        <f>+_xlfn.AGGREGATE(6,7,G153,E50)</f>
        <v>0</v>
      </c>
      <c r="I153" s="258">
        <f>+MIN(I154:I156)</f>
        <v>45292</v>
      </c>
      <c r="J153" s="258">
        <f>+MAX(J154:J156)</f>
        <v>45292</v>
      </c>
      <c r="K153" s="140"/>
      <c r="L153" s="140"/>
    </row>
    <row r="154" spans="1:12" x14ac:dyDescent="0.3">
      <c r="A154" s="224"/>
      <c r="B154" s="183"/>
      <c r="C154" s="185"/>
      <c r="D154" s="226" t="str">
        <f>+D51</f>
        <v>Elaboración de MIP.</v>
      </c>
      <c r="E154" s="227" t="s">
        <v>450</v>
      </c>
      <c r="F154" s="271" t="str">
        <f>+IF('6.3. Cronograma OP'!$E154="Seleccionar","Pendiente",IF('6.3. Cronograma OP'!$E154="Sin iniciar (0%)",0%,IF('6.3. Cronograma OP'!$E154="Avance inicial (1-25%)",25%,IF('6.3. Cronograma OP'!$E154="Avance intermedio (26-50%)",50%,IF('6.3. Cronograma OP'!$E154="Avance superior (51-75%)",75%,IF('6.3. Cronograma OP'!$E154="Casi terminada (76-90%)",90%,IF('6.3. Cronograma OP'!$E154="Finalizada (100%)",100%,0)))))))</f>
        <v>Pendiente</v>
      </c>
      <c r="G154" s="270">
        <f>IF(E154="NA","NA",_xlfn.AGGREGATE(6,6,'6.3. Cronograma OP'!F154,'6.3. Cronograma OP'!E51))</f>
        <v>0</v>
      </c>
      <c r="H154" s="287"/>
      <c r="I154" s="188">
        <f t="shared" ref="I154:J156" si="2">+F51</f>
        <v>45292</v>
      </c>
      <c r="J154" s="188">
        <f t="shared" si="2"/>
        <v>45292</v>
      </c>
      <c r="K154" s="140"/>
      <c r="L154" s="234"/>
    </row>
    <row r="155" spans="1:12" x14ac:dyDescent="0.3">
      <c r="A155" s="224"/>
      <c r="B155" s="183"/>
      <c r="C155" s="185"/>
      <c r="D155" s="226" t="str">
        <f>+D52</f>
        <v>Revisión de MIP.</v>
      </c>
      <c r="E155" s="227" t="s">
        <v>450</v>
      </c>
      <c r="F155" s="271" t="str">
        <f>+IF('6.3. Cronograma OP'!$E155="Seleccionar","Pendiente",IF('6.3. Cronograma OP'!$E155="Sin iniciar (0%)",0%,IF('6.3. Cronograma OP'!$E155="Avance inicial (1-25%)",25%,IF('6.3. Cronograma OP'!$E155="Avance intermedio (26-50%)",50%,IF('6.3. Cronograma OP'!$E155="Avance superior (51-75%)",75%,IF('6.3. Cronograma OP'!$E155="Casi terminada (76-90%)",90%,IF('6.3. Cronograma OP'!$E155="Finalizada (100%)",100%,0)))))))</f>
        <v>Pendiente</v>
      </c>
      <c r="G155" s="270">
        <f>IF(E155="NA","NA",_xlfn.AGGREGATE(6,6,'6.3. Cronograma OP'!F155,'6.3. Cronograma OP'!E52))</f>
        <v>0</v>
      </c>
      <c r="H155" s="285"/>
      <c r="I155" s="188">
        <f t="shared" si="2"/>
        <v>45292</v>
      </c>
      <c r="J155" s="188">
        <f t="shared" si="2"/>
        <v>45292</v>
      </c>
      <c r="K155" s="140"/>
      <c r="L155" s="234"/>
    </row>
    <row r="156" spans="1:12" x14ac:dyDescent="0.3">
      <c r="A156" s="224"/>
      <c r="B156" s="183"/>
      <c r="C156" s="185"/>
      <c r="D156" s="226" t="str">
        <f>+D53</f>
        <v>Verificación metodológica.</v>
      </c>
      <c r="E156" s="227" t="s">
        <v>450</v>
      </c>
      <c r="F156" s="271" t="str">
        <f>+IF('6.3. Cronograma OP'!$E156="Seleccionar","Pendiente",IF('6.3. Cronograma OP'!$E156="Sin iniciar (0%)",0%,IF('6.3. Cronograma OP'!$E156="Avance inicial (1-25%)",25%,IF('6.3. Cronograma OP'!$E156="Avance intermedio (26-50%)",50%,IF('6.3. Cronograma OP'!$E156="Avance superior (51-75%)",75%,IF('6.3. Cronograma OP'!$E156="Casi terminada (76-90%)",90%,IF('6.3. Cronograma OP'!$E156="Finalizada (100%)",100%,0)))))))</f>
        <v>Pendiente</v>
      </c>
      <c r="G156" s="270">
        <f>IF(E156="NA","NA",_xlfn.AGGREGATE(6,6,'6.3. Cronograma OP'!F156,'6.3. Cronograma OP'!E53))</f>
        <v>0</v>
      </c>
      <c r="H156" s="286"/>
      <c r="I156" s="188">
        <f t="shared" si="2"/>
        <v>45292</v>
      </c>
      <c r="J156" s="188">
        <f t="shared" si="2"/>
        <v>45292</v>
      </c>
      <c r="K156" s="140"/>
      <c r="L156" s="234"/>
    </row>
    <row r="157" spans="1:12" x14ac:dyDescent="0.3">
      <c r="A157" s="224"/>
      <c r="B157" s="183"/>
      <c r="C157" s="184" t="str">
        <f>+C56</f>
        <v>1.3. y 1.4. ETAPAS: SELECCIÓN Y PRIORIZACIÓN / APROBACIÓN INICIAL</v>
      </c>
      <c r="D157" s="184"/>
      <c r="E157" s="373" t="str">
        <f>IF('6.3. Cronograma OP'!$G157=0%,"Sin iniciar",IF('6.3. Cronograma OP'!$G157&lt;=25%,"Avance inicial",IF('6.3. Cronograma OP'!$G157&lt;=50%,"Avance intermedio",IF('6.3. Cronograma OP'!$G157&lt;=75%,"Avance superior",IF('6.3. Cronograma OP'!$G157&lt;=99%,"Casi terminada",IF('6.3. Cronograma OP'!$G157=100%,"Finalizada"))))))</f>
        <v>Sin iniciar</v>
      </c>
      <c r="F157" s="373"/>
      <c r="G157" s="272">
        <f>_xlfn.AGGREGATE(9,7,G158:G160)</f>
        <v>0</v>
      </c>
      <c r="H157" s="272">
        <f>+_xlfn.AGGREGATE(6,7,G157,E56)</f>
        <v>0</v>
      </c>
      <c r="I157" s="258">
        <f>+MIN(I158:I160)</f>
        <v>45292</v>
      </c>
      <c r="J157" s="258">
        <f>+MAX(J158:J160)</f>
        <v>45292</v>
      </c>
      <c r="K157" s="140"/>
      <c r="L157" s="234"/>
    </row>
    <row r="158" spans="1:12" x14ac:dyDescent="0.3">
      <c r="A158" s="224"/>
      <c r="B158" s="183"/>
      <c r="C158" s="199"/>
      <c r="D158" s="226" t="str">
        <f>+D57</f>
        <v>Aprobación DG del ICD.</v>
      </c>
      <c r="E158" s="227" t="s">
        <v>450</v>
      </c>
      <c r="F158" s="271" t="str">
        <f>+IF('6.3. Cronograma OP'!$E158="Seleccionar","Pendiente",IF('6.3. Cronograma OP'!$E158="Sin iniciar (0%)",0%,IF('6.3. Cronograma OP'!$E158="Avance inicial (1-25%)",25%,IF('6.3. Cronograma OP'!$E158="Avance intermedio (26-50%)",50%,IF('6.3. Cronograma OP'!$E158="Avance superior (51-75%)",75%,IF('6.3. Cronograma OP'!$E158="Casi terminada (76-90%)",90%,IF('6.3. Cronograma OP'!$E158="Finalizada (100%)",100%,0)))))))</f>
        <v>Pendiente</v>
      </c>
      <c r="G158" s="270">
        <f>IF(E158="NA","NA",_xlfn.AGGREGATE(6,6,'6.3. Cronograma OP'!F158,'6.3. Cronograma OP'!E57))</f>
        <v>0</v>
      </c>
      <c r="H158" s="287"/>
      <c r="I158" s="188">
        <f t="shared" ref="I158:J160" si="3">+F57</f>
        <v>45292</v>
      </c>
      <c r="J158" s="188">
        <f t="shared" si="3"/>
        <v>45292</v>
      </c>
      <c r="K158" s="140"/>
      <c r="L158" s="234"/>
    </row>
    <row r="159" spans="1:12" x14ac:dyDescent="0.3">
      <c r="A159" s="224"/>
      <c r="B159" s="183"/>
      <c r="C159" s="199"/>
      <c r="D159" s="226" t="str">
        <f>+D58</f>
        <v>Inclusión en POPI.</v>
      </c>
      <c r="E159" s="227" t="s">
        <v>450</v>
      </c>
      <c r="F159" s="271" t="str">
        <f>+IF('6.3. Cronograma OP'!$E159="Seleccionar","Pendiente",IF('6.3. Cronograma OP'!$E159="Sin iniciar (0%)",0%,IF('6.3. Cronograma OP'!$E159="Avance inicial (1-25%)",25%,IF('6.3. Cronograma OP'!$E159="Avance intermedio (26-50%)",50%,IF('6.3. Cronograma OP'!$E159="Avance superior (51-75%)",75%,IF('6.3. Cronograma OP'!$E159="Casi terminada (76-90%)",90%,IF('6.3. Cronograma OP'!$E159="Finalizada (100%)",100%,0)))))))</f>
        <v>Pendiente</v>
      </c>
      <c r="G159" s="270">
        <f>IF(E159="NA","NA",_xlfn.AGGREGATE(6,6,'6.3. Cronograma OP'!F159,'6.3. Cronograma OP'!E58))</f>
        <v>0</v>
      </c>
      <c r="H159" s="285"/>
      <c r="I159" s="188">
        <f t="shared" si="3"/>
        <v>45292</v>
      </c>
      <c r="J159" s="188">
        <f t="shared" si="3"/>
        <v>45292</v>
      </c>
      <c r="K159" s="140"/>
      <c r="L159" s="234"/>
    </row>
    <row r="160" spans="1:12" x14ac:dyDescent="0.3">
      <c r="A160" s="224"/>
      <c r="B160" s="183"/>
      <c r="C160" s="199"/>
      <c r="D160" s="233" t="str">
        <f>+D59</f>
        <v>-Campos extra para incluir otras actividades requeridas. Caso contrario, eliminar fila.</v>
      </c>
      <c r="E160" s="227" t="s">
        <v>450</v>
      </c>
      <c r="F160" s="271" t="str">
        <f>+IF('6.3. Cronograma OP'!$E160="Seleccionar","Pendiente",IF('6.3. Cronograma OP'!$E160="Sin iniciar (0%)",0%,IF('6.3. Cronograma OP'!$E160="Avance inicial (1-25%)",25%,IF('6.3. Cronograma OP'!$E160="Avance intermedio (26-50%)",50%,IF('6.3. Cronograma OP'!$E160="Avance superior (51-75%)",75%,IF('6.3. Cronograma OP'!$E160="Casi terminada (76-90%)",90%,IF('6.3. Cronograma OP'!$E160="Finalizada (100%)",100%,0)))))))</f>
        <v>Pendiente</v>
      </c>
      <c r="G160" s="270">
        <f>IF(E160="NA","NA",_xlfn.AGGREGATE(6,6,'6.3. Cronograma OP'!F160,'6.3. Cronograma OP'!E59))</f>
        <v>0</v>
      </c>
      <c r="H160" s="286"/>
      <c r="I160" s="188">
        <f t="shared" si="3"/>
        <v>45292</v>
      </c>
      <c r="J160" s="188">
        <f t="shared" si="3"/>
        <v>45292</v>
      </c>
      <c r="K160" s="140"/>
      <c r="L160" s="234"/>
    </row>
    <row r="161" spans="1:12" x14ac:dyDescent="0.3">
      <c r="A161" s="224"/>
      <c r="B161" s="183"/>
      <c r="C161" s="184" t="str">
        <f>+C62</f>
        <v>1.5. y 1.6. ETAPAS: FORMULACIÓN Y EVALUACIÓN A PROFUNDIDAD / APROBACIÓN FINAL</v>
      </c>
      <c r="D161" s="184"/>
      <c r="E161" s="373" t="str">
        <f>IF('6.3. Cronograma OP'!$G161=0%,"Sin iniciar",IF('6.3. Cronograma OP'!$G161&lt;=25%,"Avance inicial",IF('6.3. Cronograma OP'!$G161&lt;=50%,"Avance intermedio",IF('6.3. Cronograma OP'!$G161&lt;=75%,"Avance superior",IF('6.3. Cronograma OP'!$G161&lt;=99%,"Casi terminada",IF('6.3. Cronograma OP'!$G161=100%,"Finalizada"))))))</f>
        <v>Sin iniciar</v>
      </c>
      <c r="F161" s="373"/>
      <c r="G161" s="272">
        <f>_xlfn.AGGREGATE(9,7,G162:G173)</f>
        <v>0</v>
      </c>
      <c r="H161" s="272">
        <f>+_xlfn.AGGREGATE(6,7,G161,E62)</f>
        <v>0</v>
      </c>
      <c r="I161" s="258">
        <f>+MIN(I162:I173)</f>
        <v>45292</v>
      </c>
      <c r="J161" s="258">
        <f>+MAX(J162:J173)</f>
        <v>45292</v>
      </c>
      <c r="K161" s="140"/>
      <c r="L161" s="234"/>
    </row>
    <row r="162" spans="1:12" x14ac:dyDescent="0.3">
      <c r="A162" s="224"/>
      <c r="B162" s="183"/>
      <c r="C162" s="185"/>
      <c r="D162" s="226" t="str">
        <f t="shared" ref="D162:D173" si="4">+D63</f>
        <v>Elaboración de Perfil</v>
      </c>
      <c r="E162" s="227" t="s">
        <v>450</v>
      </c>
      <c r="F162" s="271" t="str">
        <f>+IF('6.3. Cronograma OP'!$E162="Seleccionar","Pendiente",IF('6.3. Cronograma OP'!$E162="Sin iniciar (0%)",0%,IF('6.3. Cronograma OP'!$E162="Avance inicial (1-25%)",25%,IF('6.3. Cronograma OP'!$E162="Avance intermedio (26-50%)",50%,IF('6.3. Cronograma OP'!$E162="Avance superior (51-75%)",75%,IF('6.3. Cronograma OP'!$E162="Casi terminada (76-90%)",90%,IF('6.3. Cronograma OP'!$E162="Finalizada (100%)",100%,0)))))))</f>
        <v>Pendiente</v>
      </c>
      <c r="G162" s="270">
        <f>IF(E162="NA","NA",_xlfn.AGGREGATE(6,6,'6.3. Cronograma OP'!F162,'6.3. Cronograma OP'!E63))</f>
        <v>0</v>
      </c>
      <c r="H162" s="287"/>
      <c r="I162" s="188">
        <f t="shared" ref="I162:I173" si="5">+F63</f>
        <v>45292</v>
      </c>
      <c r="J162" s="188">
        <f t="shared" ref="J162:J173" si="6">+G63</f>
        <v>45292</v>
      </c>
      <c r="K162" s="140"/>
      <c r="L162" s="234"/>
    </row>
    <row r="163" spans="1:12" x14ac:dyDescent="0.3">
      <c r="A163" s="224"/>
      <c r="B163" s="183"/>
      <c r="C163" s="185"/>
      <c r="D163" s="226" t="str">
        <f t="shared" si="4"/>
        <v>Revisión de Perfil.</v>
      </c>
      <c r="E163" s="227" t="s">
        <v>450</v>
      </c>
      <c r="F163" s="271" t="str">
        <f>+IF('6.3. Cronograma OP'!$E163="Seleccionar","Pendiente",IF('6.3. Cronograma OP'!$E163="Sin iniciar (0%)",0%,IF('6.3. Cronograma OP'!$E163="Avance inicial (1-25%)",25%,IF('6.3. Cronograma OP'!$E163="Avance intermedio (26-50%)",50%,IF('6.3. Cronograma OP'!$E163="Avance superior (51-75%)",75%,IF('6.3. Cronograma OP'!$E163="Casi terminada (76-90%)",90%,IF('6.3. Cronograma OP'!$E163="Finalizada (100%)",100%,0)))))))</f>
        <v>Pendiente</v>
      </c>
      <c r="G163" s="270">
        <f>IF(E163="NA","NA",_xlfn.AGGREGATE(6,6,'6.3. Cronograma OP'!F163,'6.3. Cronograma OP'!E64))</f>
        <v>0</v>
      </c>
      <c r="H163" s="285"/>
      <c r="I163" s="188">
        <f t="shared" si="5"/>
        <v>45292</v>
      </c>
      <c r="J163" s="188">
        <f t="shared" si="6"/>
        <v>45292</v>
      </c>
      <c r="K163" s="140"/>
      <c r="L163" s="234"/>
    </row>
    <row r="164" spans="1:12" x14ac:dyDescent="0.3">
      <c r="A164" s="224"/>
      <c r="B164" s="183"/>
      <c r="C164" s="185"/>
      <c r="D164" s="226" t="str">
        <f t="shared" si="4"/>
        <v>Verificación metodológica y emisión de Aval Técnico.</v>
      </c>
      <c r="E164" s="227" t="s">
        <v>450</v>
      </c>
      <c r="F164" s="271" t="str">
        <f>+IF('6.3. Cronograma OP'!$E164="Seleccionar","Pendiente",IF('6.3. Cronograma OP'!$E164="Sin iniciar (0%)",0%,IF('6.3. Cronograma OP'!$E164="Avance inicial (1-25%)",25%,IF('6.3. Cronograma OP'!$E164="Avance intermedio (26-50%)",50%,IF('6.3. Cronograma OP'!$E164="Avance superior (51-75%)",75%,IF('6.3. Cronograma OP'!$E164="Casi terminada (76-90%)",90%,IF('6.3. Cronograma OP'!$E164="Finalizada (100%)",100%,0)))))))</f>
        <v>Pendiente</v>
      </c>
      <c r="G164" s="270">
        <f>IF(E164="NA","NA",_xlfn.AGGREGATE(6,6,'6.3. Cronograma OP'!F164,'6.3. Cronograma OP'!E65))</f>
        <v>0</v>
      </c>
      <c r="H164" s="285"/>
      <c r="I164" s="188">
        <f t="shared" si="5"/>
        <v>45292</v>
      </c>
      <c r="J164" s="188">
        <f t="shared" si="6"/>
        <v>45292</v>
      </c>
      <c r="K164" s="140"/>
      <c r="L164" s="234"/>
    </row>
    <row r="165" spans="1:12" x14ac:dyDescent="0.3">
      <c r="A165" s="224"/>
      <c r="B165" s="183"/>
      <c r="C165" s="185"/>
      <c r="D165" s="226" t="str">
        <f t="shared" si="4"/>
        <v>Aprobación por parte de la DG.</v>
      </c>
      <c r="E165" s="227" t="s">
        <v>450</v>
      </c>
      <c r="F165" s="271" t="str">
        <f>+IF('6.3. Cronograma OP'!$E165="Seleccionar","Pendiente",IF('6.3. Cronograma OP'!$E165="Sin iniciar (0%)",0%,IF('6.3. Cronograma OP'!$E165="Avance inicial (1-25%)",25%,IF('6.3. Cronograma OP'!$E165="Avance intermedio (26-50%)",50%,IF('6.3. Cronograma OP'!$E165="Avance superior (51-75%)",75%,IF('6.3. Cronograma OP'!$E165="Casi terminada (76-90%)",90%,IF('6.3. Cronograma OP'!$E165="Finalizada (100%)",100%,0)))))))</f>
        <v>Pendiente</v>
      </c>
      <c r="G165" s="270">
        <f>IF(E165="NA","NA",_xlfn.AGGREGATE(6,6,'6.3. Cronograma OP'!F165,'6.3. Cronograma OP'!E66))</f>
        <v>0</v>
      </c>
      <c r="H165" s="285"/>
      <c r="I165" s="188">
        <f t="shared" si="5"/>
        <v>45292</v>
      </c>
      <c r="J165" s="188">
        <f t="shared" si="6"/>
        <v>45292</v>
      </c>
      <c r="K165" s="140"/>
      <c r="L165" s="234"/>
    </row>
    <row r="166" spans="1:12" x14ac:dyDescent="0.3">
      <c r="A166" s="224"/>
      <c r="B166" s="183"/>
      <c r="C166" s="185"/>
      <c r="D166" s="236" t="str">
        <f t="shared" si="4"/>
        <v>Obtención de Aval Sectorial.</v>
      </c>
      <c r="E166" s="227" t="s">
        <v>450</v>
      </c>
      <c r="F166" s="271" t="str">
        <f>+IF('6.3. Cronograma OP'!$E166="Seleccionar","Pendiente",IF('6.3. Cronograma OP'!$E166="Sin iniciar (0%)",0%,IF('6.3. Cronograma OP'!$E166="Avance inicial (1-25%)",25%,IF('6.3. Cronograma OP'!$E166="Avance intermedio (26-50%)",50%,IF('6.3. Cronograma OP'!$E166="Avance superior (51-75%)",75%,IF('6.3. Cronograma OP'!$E166="Casi terminada (76-90%)",90%,IF('6.3. Cronograma OP'!$E166="Finalizada (100%)",100%,0)))))))</f>
        <v>Pendiente</v>
      </c>
      <c r="G166" s="270">
        <f>IF(E166="NA","NA",_xlfn.AGGREGATE(6,6,'6.3. Cronograma OP'!F166,'6.3. Cronograma OP'!E67))</f>
        <v>0</v>
      </c>
      <c r="H166" s="285"/>
      <c r="I166" s="188">
        <f t="shared" si="5"/>
        <v>45292</v>
      </c>
      <c r="J166" s="188">
        <f t="shared" si="6"/>
        <v>45292</v>
      </c>
      <c r="K166" s="140"/>
      <c r="L166" s="234"/>
    </row>
    <row r="167" spans="1:12" x14ac:dyDescent="0.3">
      <c r="A167" s="224"/>
      <c r="B167" s="183"/>
      <c r="C167" s="185"/>
      <c r="D167" s="236" t="str">
        <f t="shared" si="4"/>
        <v>Registro y obtención de código en el BPIP.</v>
      </c>
      <c r="E167" s="227" t="s">
        <v>450</v>
      </c>
      <c r="F167" s="271" t="str">
        <f>+IF('6.3. Cronograma OP'!$E167="Seleccionar","Pendiente",IF('6.3. Cronograma OP'!$E167="Sin iniciar (0%)",0%,IF('6.3. Cronograma OP'!$E167="Avance inicial (1-25%)",25%,IF('6.3. Cronograma OP'!$E167="Avance intermedio (26-50%)",50%,IF('6.3. Cronograma OP'!$E167="Avance superior (51-75%)",75%,IF('6.3. Cronograma OP'!$E167="Casi terminada (76-90%)",90%,IF('6.3. Cronograma OP'!$E167="Finalizada (100%)",100%,0)))))))</f>
        <v>Pendiente</v>
      </c>
      <c r="G167" s="270">
        <f>IF(E167="NA","NA",_xlfn.AGGREGATE(6,6,'6.3. Cronograma OP'!F167,'6.3. Cronograma OP'!E68))</f>
        <v>0</v>
      </c>
      <c r="H167" s="285"/>
      <c r="I167" s="188">
        <f t="shared" si="5"/>
        <v>45292</v>
      </c>
      <c r="J167" s="188">
        <f t="shared" si="6"/>
        <v>45292</v>
      </c>
      <c r="K167" s="140"/>
      <c r="L167" s="234"/>
    </row>
    <row r="168" spans="1:12" x14ac:dyDescent="0.3">
      <c r="A168" s="224"/>
      <c r="B168" s="183"/>
      <c r="C168" s="185"/>
      <c r="D168" s="233" t="str">
        <f t="shared" si="4"/>
        <v>-Campos extra para incluir otras actividades requeridas. Caso contrario, eliminar fila.</v>
      </c>
      <c r="E168" s="227" t="s">
        <v>450</v>
      </c>
      <c r="F168" s="271" t="str">
        <f>+IF('6.3. Cronograma OP'!$E168="Seleccionar","Pendiente",IF('6.3. Cronograma OP'!$E168="Sin iniciar (0%)",0%,IF('6.3. Cronograma OP'!$E168="Avance inicial (1-25%)",25%,IF('6.3. Cronograma OP'!$E168="Avance intermedio (26-50%)",50%,IF('6.3. Cronograma OP'!$E168="Avance superior (51-75%)",75%,IF('6.3. Cronograma OP'!$E168="Casi terminada (76-90%)",90%,IF('6.3. Cronograma OP'!$E168="Finalizada (100%)",100%,0)))))))</f>
        <v>Pendiente</v>
      </c>
      <c r="G168" s="270">
        <f>IF(E168="NA","NA",_xlfn.AGGREGATE(6,6,'6.3. Cronograma OP'!F168,'6.3. Cronograma OP'!E69))</f>
        <v>0</v>
      </c>
      <c r="H168" s="285"/>
      <c r="I168" s="188">
        <f t="shared" si="5"/>
        <v>45292</v>
      </c>
      <c r="J168" s="188">
        <f t="shared" si="6"/>
        <v>45292</v>
      </c>
      <c r="K168" s="140"/>
      <c r="L168" s="234"/>
    </row>
    <row r="169" spans="1:12" x14ac:dyDescent="0.3">
      <c r="A169" s="224"/>
      <c r="B169" s="183"/>
      <c r="C169" s="185"/>
      <c r="D169" s="233" t="str">
        <f t="shared" si="4"/>
        <v>-Campos extra para incluir otras actividades requeridas. Caso contrario, eliminar fila.</v>
      </c>
      <c r="E169" s="227" t="s">
        <v>450</v>
      </c>
      <c r="F169" s="271" t="str">
        <f>+IF('6.3. Cronograma OP'!$E169="Seleccionar","Pendiente",IF('6.3. Cronograma OP'!$E169="Sin iniciar (0%)",0%,IF('6.3. Cronograma OP'!$E169="Avance inicial (1-25%)",25%,IF('6.3. Cronograma OP'!$E169="Avance intermedio (26-50%)",50%,IF('6.3. Cronograma OP'!$E169="Avance superior (51-75%)",75%,IF('6.3. Cronograma OP'!$E169="Casi terminada (76-90%)",90%,IF('6.3. Cronograma OP'!$E169="Finalizada (100%)",100%,0)))))))</f>
        <v>Pendiente</v>
      </c>
      <c r="G169" s="270">
        <f>IF(E169="NA","NA",_xlfn.AGGREGATE(6,6,'6.3. Cronograma OP'!F169,'6.3. Cronograma OP'!E70))</f>
        <v>0</v>
      </c>
      <c r="H169" s="285"/>
      <c r="I169" s="188">
        <f t="shared" si="5"/>
        <v>45292</v>
      </c>
      <c r="J169" s="188">
        <f t="shared" si="6"/>
        <v>45292</v>
      </c>
      <c r="K169" s="140"/>
      <c r="L169" s="234"/>
    </row>
    <row r="170" spans="1:12" x14ac:dyDescent="0.3">
      <c r="A170" s="224"/>
      <c r="B170" s="183"/>
      <c r="C170" s="185"/>
      <c r="D170" s="283" t="str">
        <f t="shared" si="4"/>
        <v>Elaboración de Prefactibilidad  (En caso de que aplique)</v>
      </c>
      <c r="E170" s="227" t="s">
        <v>450</v>
      </c>
      <c r="F170" s="271" t="str">
        <f>+IF('6.3. Cronograma OP'!$E170="Seleccionar","Pendiente",IF('6.3. Cronograma OP'!$E170="Sin iniciar (0%)",0%,IF('6.3. Cronograma OP'!$E170="Avance inicial (1-25%)",25%,IF('6.3. Cronograma OP'!$E170="Avance intermedio (26-50%)",50%,IF('6.3. Cronograma OP'!$E170="Avance superior (51-75%)",75%,IF('6.3. Cronograma OP'!$E170="Casi terminada (76-90%)",90%,IF('6.3. Cronograma OP'!$E170="Finalizada (100%)",100%,0)))))))</f>
        <v>Pendiente</v>
      </c>
      <c r="G170" s="270">
        <f>IF(E170="NA","NA",_xlfn.AGGREGATE(6,6,'6.3. Cronograma OP'!F170,'6.3. Cronograma OP'!E71))</f>
        <v>0</v>
      </c>
      <c r="H170" s="285"/>
      <c r="I170" s="188">
        <f t="shared" si="5"/>
        <v>45292</v>
      </c>
      <c r="J170" s="188">
        <f t="shared" si="6"/>
        <v>45292</v>
      </c>
      <c r="K170" s="140"/>
      <c r="L170" s="234"/>
    </row>
    <row r="171" spans="1:12" x14ac:dyDescent="0.3">
      <c r="A171" s="224"/>
      <c r="B171" s="183"/>
      <c r="C171" s="185"/>
      <c r="D171" s="283" t="str">
        <f t="shared" si="4"/>
        <v>Elaboración de Factibilidad (En caso de que aplique)</v>
      </c>
      <c r="E171" s="227" t="s">
        <v>450</v>
      </c>
      <c r="F171" s="271" t="str">
        <f>+IF('6.3. Cronograma OP'!$E171="Seleccionar","Pendiente",IF('6.3. Cronograma OP'!$E171="Sin iniciar (0%)",0%,IF('6.3. Cronograma OP'!$E171="Avance inicial (1-25%)",25%,IF('6.3. Cronograma OP'!$E171="Avance intermedio (26-50%)",50%,IF('6.3. Cronograma OP'!$E171="Avance superior (51-75%)",75%,IF('6.3. Cronograma OP'!$E171="Casi terminada (76-90%)",90%,IF('6.3. Cronograma OP'!$E171="Finalizada (100%)",100%,0)))))))</f>
        <v>Pendiente</v>
      </c>
      <c r="G171" s="270">
        <f>IF(E171="NA","NA",_xlfn.AGGREGATE(6,6,'6.3. Cronograma OP'!F171,'6.3. Cronograma OP'!E72))</f>
        <v>0</v>
      </c>
      <c r="H171" s="285"/>
      <c r="I171" s="188">
        <f t="shared" si="5"/>
        <v>45292</v>
      </c>
      <c r="J171" s="188">
        <f t="shared" si="6"/>
        <v>45292</v>
      </c>
      <c r="K171" s="140"/>
      <c r="L171" s="234"/>
    </row>
    <row r="172" spans="1:12" x14ac:dyDescent="0.3">
      <c r="A172" s="224"/>
      <c r="B172" s="183"/>
      <c r="C172" s="185"/>
      <c r="D172" s="233" t="str">
        <f t="shared" si="4"/>
        <v>-Campos extra para incluir otras actividades requeridas. Caso contrario, eliminar fila.</v>
      </c>
      <c r="E172" s="227" t="s">
        <v>450</v>
      </c>
      <c r="F172" s="271" t="str">
        <f>+IF('6.3. Cronograma OP'!$E172="Seleccionar","Pendiente",IF('6.3. Cronograma OP'!$E172="Sin iniciar (0%)",0%,IF('6.3. Cronograma OP'!$E172="Avance inicial (1-25%)",25%,IF('6.3. Cronograma OP'!$E172="Avance intermedio (26-50%)",50%,IF('6.3. Cronograma OP'!$E172="Avance superior (51-75%)",75%,IF('6.3. Cronograma OP'!$E172="Casi terminada (76-90%)",90%,IF('6.3. Cronograma OP'!$E172="Finalizada (100%)",100%,0)))))))</f>
        <v>Pendiente</v>
      </c>
      <c r="G172" s="270">
        <f>IF(E172="NA","NA",_xlfn.AGGREGATE(6,6,'6.3. Cronograma OP'!F172,'6.3. Cronograma OP'!E73))</f>
        <v>0</v>
      </c>
      <c r="H172" s="285"/>
      <c r="I172" s="188">
        <f t="shared" si="5"/>
        <v>45292</v>
      </c>
      <c r="J172" s="188">
        <f t="shared" si="6"/>
        <v>45292</v>
      </c>
      <c r="K172" s="140"/>
      <c r="L172" s="234"/>
    </row>
    <row r="173" spans="1:12" x14ac:dyDescent="0.3">
      <c r="A173" s="224"/>
      <c r="B173" s="183"/>
      <c r="C173" s="185"/>
      <c r="D173" s="233" t="str">
        <f t="shared" si="4"/>
        <v>-Campos extra para incluir otras actividades requeridas. Caso contrario, eliminar fila.</v>
      </c>
      <c r="E173" s="227" t="s">
        <v>450</v>
      </c>
      <c r="F173" s="273" t="str">
        <f>+IF('6.3. Cronograma OP'!$E173="Seleccionar","Pendiente",IF('6.3. Cronograma OP'!$E173="Sin iniciar (0%)",0%,IF('6.3. Cronograma OP'!$E173="Avance inicial (1-25%)",25%,IF('6.3. Cronograma OP'!$E173="Avance intermedio (26-50%)",50%,IF('6.3. Cronograma OP'!$E173="Avance superior (51-75%)",75%,IF('6.3. Cronograma OP'!$E173="Casi terminada (76-90%)",90%,IF('6.3. Cronograma OP'!$E173="Finalizada (100%)",100%,0)))))))</f>
        <v>Pendiente</v>
      </c>
      <c r="G173" s="270">
        <f>IF(E173="NA","NA",_xlfn.AGGREGATE(6,6,'6.3. Cronograma OP'!F173,'6.3. Cronograma OP'!E74))</f>
        <v>0</v>
      </c>
      <c r="H173" s="288"/>
      <c r="I173" s="238">
        <f t="shared" si="5"/>
        <v>45292</v>
      </c>
      <c r="J173" s="238">
        <f t="shared" si="6"/>
        <v>45292</v>
      </c>
      <c r="K173" s="140"/>
      <c r="L173" s="234"/>
    </row>
    <row r="174" spans="1:12" x14ac:dyDescent="0.3">
      <c r="A174" s="224"/>
      <c r="B174" s="182" t="str">
        <f>+B77</f>
        <v>2.      FASE DE INVERSIÓN</v>
      </c>
      <c r="C174" s="182"/>
      <c r="D174" s="182"/>
      <c r="E174" s="374" t="str">
        <f>IF('6.3. Cronograma OP'!$G174=0%,"Sin iniciar",IF('6.3. Cronograma OP'!$G174&lt;=25%,"Avance inicial",IF('6.3. Cronograma OP'!$G174&lt;=50%,"Avance intermedio",IF('6.3. Cronograma OP'!$G174&lt;=75%,"Avance superior",IF('6.3. Cronograma OP'!$G174&lt;=99%,"Casi terminada",IF('6.3. Cronograma OP'!$G174=100%,"Finalizada"))))))</f>
        <v>Sin iniciar</v>
      </c>
      <c r="F174" s="375"/>
      <c r="G174" s="264">
        <f>_xlfn.AGGREGATE(1,7,G175,G180,G184,G191,G195)</f>
        <v>0</v>
      </c>
      <c r="H174" s="265">
        <f>+G174*E17</f>
        <v>0</v>
      </c>
      <c r="I174" s="292">
        <f>+MIN(I175,I180,I184,I191,I195)</f>
        <v>45292</v>
      </c>
      <c r="J174" s="292">
        <f>+MAX(J175,J180,J184,J191,J195)</f>
        <v>45292</v>
      </c>
      <c r="K174" s="140"/>
      <c r="L174" s="234"/>
    </row>
    <row r="175" spans="1:12" x14ac:dyDescent="0.3">
      <c r="A175" s="224"/>
      <c r="B175" s="202"/>
      <c r="C175" s="184" t="str">
        <f>+C78</f>
        <v>2.1. ETAPA: DISEÑO (En caso de que aplique, ver nota)</v>
      </c>
      <c r="D175" s="184"/>
      <c r="E175" s="384" t="str">
        <f>IF('6.3. Cronograma OP'!$G175="NA","NA",IF('6.3. Cronograma OP'!$G175=0%,"Sin iniciar",IF('6.3. Cronograma OP'!$G175&lt;=25%,"Avance inicial",IF('6.3. Cronograma OP'!$G175&lt;=50%,"Avance intermedio",IF('6.3. Cronograma OP'!$G175&lt;=75%,"Avance superior",IF('6.3. Cronograma OP'!$G175&lt;=99%,"Casi terminada",IF('6.3. Cronograma OP'!$G175=100%,"Finalizada")))))))</f>
        <v>NA</v>
      </c>
      <c r="F175" s="384"/>
      <c r="G175" s="267" t="str">
        <f>IF(J17="NA","NA",_xlfn.AGGREGATE(9,7,G176:G179))</f>
        <v>NA</v>
      </c>
      <c r="H175" s="267">
        <f>+_xlfn.AGGREGATE(6,7,G175,E78)</f>
        <v>0</v>
      </c>
      <c r="I175" s="268">
        <f>+MIN(I176:I179)</f>
        <v>45292</v>
      </c>
      <c r="J175" s="268">
        <f>+MAX(J176:J179)</f>
        <v>45292</v>
      </c>
      <c r="K175" s="140"/>
      <c r="L175" s="234"/>
    </row>
    <row r="176" spans="1:12" x14ac:dyDescent="0.3">
      <c r="A176" s="224"/>
      <c r="B176" s="202"/>
      <c r="C176" s="185"/>
      <c r="D176" s="235" t="str">
        <f>+D79</f>
        <v>Elaboración del Plan de Ejecución del Proyecto.</v>
      </c>
      <c r="E176" s="227" t="s">
        <v>450</v>
      </c>
      <c r="F176" s="269" t="str">
        <f>+IF('6.3. Cronograma OP'!$E176="Seleccionar","Pendiente",IF('6.3. Cronograma OP'!$E176="Sin iniciar (0%)",0%,IF('6.3. Cronograma OP'!$E176="Avance inicial (1-25%)",25%,IF('6.3. Cronograma OP'!$E176="Avance intermedio (26-50%)",50%,IF('6.3. Cronograma OP'!$E176="Avance superior (51-75%)",75%,IF('6.3. Cronograma OP'!$E176="Casi terminada (76-90%)",90%,IF('6.3. Cronograma OP'!$E176="Finalizada (100%)",100%,0)))))))</f>
        <v>Pendiente</v>
      </c>
      <c r="G176" s="270">
        <f>IF(E176="NA","NA",_xlfn.AGGREGATE(6,6,'6.3. Cronograma OP'!F176,'6.3. Cronograma OP'!E79))</f>
        <v>0</v>
      </c>
      <c r="H176" s="284"/>
      <c r="I176" s="230">
        <f t="shared" ref="I176:J179" si="7">+F79</f>
        <v>45292</v>
      </c>
      <c r="J176" s="230">
        <f t="shared" si="7"/>
        <v>45292</v>
      </c>
      <c r="K176" s="140"/>
      <c r="L176" s="234"/>
    </row>
    <row r="177" spans="1:12" x14ac:dyDescent="0.3">
      <c r="A177" s="224"/>
      <c r="B177" s="202"/>
      <c r="C177" s="185"/>
      <c r="D177" s="233" t="str">
        <f>+D80</f>
        <v>-Campos extra para incluir otras actividades requeridas. Caso contrario, eliminar fila.</v>
      </c>
      <c r="E177" s="227" t="s">
        <v>450</v>
      </c>
      <c r="F177" s="269" t="str">
        <f>+IF('6.3. Cronograma OP'!$E177="Seleccionar","Pendiente",IF('6.3. Cronograma OP'!$E177="Sin iniciar (0%)",0%,IF('6.3. Cronograma OP'!$E177="Avance inicial (1-25%)",25%,IF('6.3. Cronograma OP'!$E177="Avance intermedio (26-50%)",50%,IF('6.3. Cronograma OP'!$E177="Avance superior (51-75%)",75%,IF('6.3. Cronograma OP'!$E177="Casi terminada (76-90%)",90%,IF('6.3. Cronograma OP'!$E177="Finalizada (100%)",100%,0)))))))</f>
        <v>Pendiente</v>
      </c>
      <c r="G177" s="270">
        <f>IF(E177="NA","NA",_xlfn.AGGREGATE(6,6,'6.3. Cronograma OP'!F177,'6.3. Cronograma OP'!E80))</f>
        <v>0</v>
      </c>
      <c r="H177" s="285"/>
      <c r="I177" s="188">
        <f t="shared" si="7"/>
        <v>45292</v>
      </c>
      <c r="J177" s="188">
        <f t="shared" si="7"/>
        <v>45292</v>
      </c>
      <c r="K177" s="140"/>
      <c r="L177" s="234"/>
    </row>
    <row r="178" spans="1:12" x14ac:dyDescent="0.3">
      <c r="A178" s="224"/>
      <c r="B178" s="202"/>
      <c r="C178" s="185"/>
      <c r="D178" s="233" t="str">
        <f>+D81</f>
        <v>-Campos extra para incluir otras actividades requeridas. Caso contrario, eliminar fila.</v>
      </c>
      <c r="E178" s="227" t="s">
        <v>450</v>
      </c>
      <c r="F178" s="269" t="str">
        <f>+IF('6.3. Cronograma OP'!$E178="Seleccionar","Pendiente",IF('6.3. Cronograma OP'!$E178="Sin iniciar (0%)",0%,IF('6.3. Cronograma OP'!$E178="Avance inicial (1-25%)",25%,IF('6.3. Cronograma OP'!$E178="Avance intermedio (26-50%)",50%,IF('6.3. Cronograma OP'!$E178="Avance superior (51-75%)",75%,IF('6.3. Cronograma OP'!$E178="Casi terminada (76-90%)",90%,IF('6.3. Cronograma OP'!$E178="Finalizada (100%)",100%,0)))))))</f>
        <v>Pendiente</v>
      </c>
      <c r="G178" s="270">
        <f>IF(E178="NA","NA",_xlfn.AGGREGATE(6,6,'6.3. Cronograma OP'!F178,'6.3. Cronograma OP'!E81))</f>
        <v>0</v>
      </c>
      <c r="H178" s="285"/>
      <c r="I178" s="188">
        <f t="shared" si="7"/>
        <v>45292</v>
      </c>
      <c r="J178" s="188">
        <f t="shared" si="7"/>
        <v>45292</v>
      </c>
      <c r="K178" s="140"/>
      <c r="L178" s="234"/>
    </row>
    <row r="179" spans="1:12" x14ac:dyDescent="0.3">
      <c r="A179" s="224"/>
      <c r="B179" s="202"/>
      <c r="C179" s="185"/>
      <c r="D179" s="233" t="str">
        <f>+D82</f>
        <v>-Campos extra para incluir otras actividades requeridas. Caso contrario, eliminar fila.</v>
      </c>
      <c r="E179" s="227" t="s">
        <v>450</v>
      </c>
      <c r="F179" s="269" t="str">
        <f>+IF('6.3. Cronograma OP'!$E179="Seleccionar","Pendiente",IF('6.3. Cronograma OP'!$E179="Sin iniciar (0%)",0%,IF('6.3. Cronograma OP'!$E179="Avance inicial (1-25%)",25%,IF('6.3. Cronograma OP'!$E179="Avance intermedio (26-50%)",50%,IF('6.3. Cronograma OP'!$E179="Avance superior (51-75%)",75%,IF('6.3. Cronograma OP'!$E179="Casi terminada (76-90%)",90%,IF('6.3. Cronograma OP'!$E179="Finalizada (100%)",100%,0)))))))</f>
        <v>Pendiente</v>
      </c>
      <c r="G179" s="270">
        <f>IF(E179="NA","NA",_xlfn.AGGREGATE(6,6,'6.3. Cronograma OP'!F179,'6.3. Cronograma OP'!E82))</f>
        <v>0</v>
      </c>
      <c r="H179" s="286"/>
      <c r="I179" s="188">
        <f t="shared" si="7"/>
        <v>45292</v>
      </c>
      <c r="J179" s="188">
        <f t="shared" si="7"/>
        <v>45292</v>
      </c>
      <c r="K179" s="140"/>
      <c r="L179" s="234"/>
    </row>
    <row r="180" spans="1:12" x14ac:dyDescent="0.3">
      <c r="A180" s="224"/>
      <c r="B180" s="202"/>
      <c r="C180" s="184" t="str">
        <f>+C85</f>
        <v>2.2.  ETAPA: FINANCIAMIENTO</v>
      </c>
      <c r="D180" s="184"/>
      <c r="E180" s="371" t="str">
        <f>IF('6.3. Cronograma OP'!$G180=0%,"Sin iniciar",IF('6.3. Cronograma OP'!$G180&lt;=25%,"Avance inicial",IF('6.3. Cronograma OP'!$G180&lt;=50%,"Avance intermedio",IF('6.3. Cronograma OP'!$G180&lt;=75%,"Avance superior",IF('6.3. Cronograma OP'!$G180&lt;=99%,"Casi terminada",IF('6.3. Cronograma OP'!$G180=100%,"Finalizada"))))))</f>
        <v>Sin iniciar</v>
      </c>
      <c r="F180" s="371"/>
      <c r="G180" s="272">
        <f>_xlfn.AGGREGATE(9,7,G181:G183)</f>
        <v>0</v>
      </c>
      <c r="H180" s="272">
        <f>+_xlfn.AGGREGATE(6,7,G180,E85)</f>
        <v>0</v>
      </c>
      <c r="I180" s="258">
        <f>+MIN(I181:I183)</f>
        <v>45292</v>
      </c>
      <c r="J180" s="258">
        <f>+MAX(J181:J183)</f>
        <v>45292</v>
      </c>
      <c r="K180" s="140"/>
      <c r="L180" s="234"/>
    </row>
    <row r="181" spans="1:12" x14ac:dyDescent="0.3">
      <c r="A181" s="224"/>
      <c r="B181" s="202"/>
      <c r="C181" s="185"/>
      <c r="D181" s="235" t="str">
        <f>+D86</f>
        <v>Validación de disponibilidad de fondos presupuestarios.</v>
      </c>
      <c r="E181" s="227" t="s">
        <v>450</v>
      </c>
      <c r="F181" s="271" t="str">
        <f>+IF('6.3. Cronograma OP'!$E181="Seleccionar","Pendiente",IF('6.3. Cronograma OP'!$E181="Sin iniciar (0%)",0%,IF('6.3. Cronograma OP'!$E181="Avance inicial (1-25%)",25%,IF('6.3. Cronograma OP'!$E181="Avance intermedio (26-50%)",50%,IF('6.3. Cronograma OP'!$E181="Avance superior (51-75%)",75%,IF('6.3. Cronograma OP'!$E181="Casi terminada (76-90%)",90%,IF('6.3. Cronograma OP'!$E181="Finalizada (100%)",100%,0)))))))</f>
        <v>Pendiente</v>
      </c>
      <c r="G181" s="270">
        <f>IF(E181="NA","NA",_xlfn.AGGREGATE(6,6,'6.3. Cronograma OP'!F181,'6.3. Cronograma OP'!E86))</f>
        <v>0</v>
      </c>
      <c r="H181" s="287"/>
      <c r="I181" s="188">
        <f t="shared" ref="I181:J183" si="8">+F86</f>
        <v>45292</v>
      </c>
      <c r="J181" s="188">
        <f t="shared" si="8"/>
        <v>45292</v>
      </c>
      <c r="K181" s="140"/>
      <c r="L181" s="234"/>
    </row>
    <row r="182" spans="1:12" x14ac:dyDescent="0.3">
      <c r="A182" s="224"/>
      <c r="B182" s="202"/>
      <c r="C182" s="185"/>
      <c r="D182" s="235" t="str">
        <f>+D87</f>
        <v>Solicitud de reserva de los recursos.</v>
      </c>
      <c r="E182" s="227" t="s">
        <v>450</v>
      </c>
      <c r="F182" s="271" t="str">
        <f>+IF('6.3. Cronograma OP'!$E182="Seleccionar","Pendiente",IF('6.3. Cronograma OP'!$E182="Sin iniciar (0%)",0%,IF('6.3. Cronograma OP'!$E182="Avance inicial (1-25%)",25%,IF('6.3. Cronograma OP'!$E182="Avance intermedio (26-50%)",50%,IF('6.3. Cronograma OP'!$E182="Avance superior (51-75%)",75%,IF('6.3. Cronograma OP'!$E182="Casi terminada (76-90%)",90%,IF('6.3. Cronograma OP'!$E182="Finalizada (100%)",100%,0)))))))</f>
        <v>Pendiente</v>
      </c>
      <c r="G182" s="270">
        <f>IF(E182="NA","NA",_xlfn.AGGREGATE(6,6,'6.3. Cronograma OP'!F182,'6.3. Cronograma OP'!E87))</f>
        <v>0</v>
      </c>
      <c r="H182" s="285"/>
      <c r="I182" s="188">
        <f t="shared" si="8"/>
        <v>45292</v>
      </c>
      <c r="J182" s="188">
        <f t="shared" si="8"/>
        <v>45292</v>
      </c>
      <c r="K182" s="140"/>
      <c r="L182" s="234"/>
    </row>
    <row r="183" spans="1:12" x14ac:dyDescent="0.3">
      <c r="A183" s="224"/>
      <c r="B183" s="202"/>
      <c r="C183" s="185"/>
      <c r="D183" s="235" t="str">
        <f>+D88</f>
        <v>Inclusión de recursos dentro del presupuesto ordinario o extraordinario (para años entrantes, en caso de que aplique).</v>
      </c>
      <c r="E183" s="227" t="s">
        <v>450</v>
      </c>
      <c r="F183" s="271" t="str">
        <f>+IF('6.3. Cronograma OP'!$E183="Seleccionar","Pendiente",IF('6.3. Cronograma OP'!$E183="Sin iniciar (0%)",0%,IF('6.3. Cronograma OP'!$E183="Avance inicial (1-25%)",25%,IF('6.3. Cronograma OP'!$E183="Avance intermedio (26-50%)",50%,IF('6.3. Cronograma OP'!$E183="Avance superior (51-75%)",75%,IF('6.3. Cronograma OP'!$E183="Casi terminada (76-90%)",90%,IF('6.3. Cronograma OP'!$E183="Finalizada (100%)",100%,0)))))))</f>
        <v>Pendiente</v>
      </c>
      <c r="G183" s="270">
        <f>IF(E183="NA","NA",_xlfn.AGGREGATE(6,6,'6.3. Cronograma OP'!F183,'6.3. Cronograma OP'!E88))</f>
        <v>0</v>
      </c>
      <c r="H183" s="286"/>
      <c r="I183" s="188">
        <f t="shared" si="8"/>
        <v>45292</v>
      </c>
      <c r="J183" s="188">
        <f t="shared" si="8"/>
        <v>45292</v>
      </c>
      <c r="K183" s="140"/>
      <c r="L183" s="234"/>
    </row>
    <row r="184" spans="1:12" x14ac:dyDescent="0.3">
      <c r="A184" s="224"/>
      <c r="B184" s="202"/>
      <c r="C184" s="184" t="str">
        <f>+C91</f>
        <v>2.3. ETAPA: LICITACIÓN Y CONTRATACIÓN</v>
      </c>
      <c r="D184" s="184"/>
      <c r="E184" s="371" t="str">
        <f>IF('6.3. Cronograma OP'!$G184=0%,"Sin iniciar",IF('6.3. Cronograma OP'!$G184&lt;=25%,"Avance inicial",IF('6.3. Cronograma OP'!$G184&lt;=50%,"Avance intermedio",IF('6.3. Cronograma OP'!$G184&lt;=75%,"Avance superior",IF('6.3. Cronograma OP'!$G184&lt;=99%,"Casi terminada",IF('6.3. Cronograma OP'!$G184=100%,"Finalizada"))))))</f>
        <v>Sin iniciar</v>
      </c>
      <c r="F184" s="371"/>
      <c r="G184" s="272">
        <f>_xlfn.AGGREGATE(9,7,G185:G190)</f>
        <v>0</v>
      </c>
      <c r="H184" s="272">
        <f>+_xlfn.AGGREGATE(6,7,G184,E91)</f>
        <v>0</v>
      </c>
      <c r="I184" s="258">
        <f>+MIN(I185:I190)</f>
        <v>45292</v>
      </c>
      <c r="J184" s="258">
        <f>+MAX(J185:J190)</f>
        <v>45292</v>
      </c>
      <c r="K184" s="140"/>
      <c r="L184" s="234"/>
    </row>
    <row r="185" spans="1:12" x14ac:dyDescent="0.3">
      <c r="A185" s="224"/>
      <c r="B185" s="202"/>
      <c r="C185" s="185"/>
      <c r="D185" s="235" t="str">
        <f>+D92</f>
        <v>Ingreso de la solicitud en SICOP.</v>
      </c>
      <c r="E185" s="227" t="s">
        <v>450</v>
      </c>
      <c r="F185" s="271" t="str">
        <f>+IF('6.3. Cronograma OP'!$E185="Seleccionar","Pendiente",IF('6.3. Cronograma OP'!$E185="Sin iniciar (0%)",0%,IF('6.3. Cronograma OP'!$E185="Avance inicial (1-25%)",25%,IF('6.3. Cronograma OP'!$E185="Avance intermedio (26-50%)",50%,IF('6.3. Cronograma OP'!$E185="Avance superior (51-75%)",75%,IF('6.3. Cronograma OP'!$E185="Casi terminada (76-90%)",90%,IF('6.3. Cronograma OP'!$E185="Finalizada (100%)",100%,0)))))))</f>
        <v>Pendiente</v>
      </c>
      <c r="G185" s="270">
        <f>IF(E185="NA","NA",_xlfn.AGGREGATE(6,6,'6.3. Cronograma OP'!F185,'6.3. Cronograma OP'!E92))</f>
        <v>0</v>
      </c>
      <c r="H185" s="287"/>
      <c r="I185" s="188">
        <f t="shared" ref="I185:J188" si="9">+F92</f>
        <v>45292</v>
      </c>
      <c r="J185" s="188">
        <f t="shared" si="9"/>
        <v>45292</v>
      </c>
      <c r="K185" s="140"/>
      <c r="L185" s="234"/>
    </row>
    <row r="186" spans="1:12" x14ac:dyDescent="0.3">
      <c r="A186" s="224"/>
      <c r="B186" s="202"/>
      <c r="C186" s="185"/>
      <c r="D186" s="235" t="str">
        <f>+D93</f>
        <v>Apertura de ofertas.</v>
      </c>
      <c r="E186" s="227" t="s">
        <v>450</v>
      </c>
      <c r="F186" s="271" t="str">
        <f>+IF('6.3. Cronograma OP'!$E186="Seleccionar","Pendiente",IF('6.3. Cronograma OP'!$E186="Sin iniciar (0%)",0%,IF('6.3. Cronograma OP'!$E186="Avance inicial (1-25%)",25%,IF('6.3. Cronograma OP'!$E186="Avance intermedio (26-50%)",50%,IF('6.3. Cronograma OP'!$E186="Avance superior (51-75%)",75%,IF('6.3. Cronograma OP'!$E186="Casi terminada (76-90%)",90%,IF('6.3. Cronograma OP'!$E186="Finalizada (100%)",100%,0)))))))</f>
        <v>Pendiente</v>
      </c>
      <c r="G186" s="270">
        <f>IF(E186="NA","NA",_xlfn.AGGREGATE(6,6,'6.3. Cronograma OP'!F186,'6.3. Cronograma OP'!E93))</f>
        <v>0</v>
      </c>
      <c r="H186" s="285"/>
      <c r="I186" s="188">
        <f t="shared" si="9"/>
        <v>45292</v>
      </c>
      <c r="J186" s="188">
        <f t="shared" si="9"/>
        <v>45292</v>
      </c>
      <c r="K186" s="140"/>
      <c r="L186" s="234"/>
    </row>
    <row r="187" spans="1:12" x14ac:dyDescent="0.3">
      <c r="A187" s="224"/>
      <c r="B187" s="202"/>
      <c r="C187" s="185"/>
      <c r="D187" s="235" t="str">
        <f>+D94</f>
        <v>Revisión de ofertas.</v>
      </c>
      <c r="E187" s="227" t="s">
        <v>450</v>
      </c>
      <c r="F187" s="271" t="str">
        <f>+IF('6.3. Cronograma OP'!$E187="Seleccionar","Pendiente",IF('6.3. Cronograma OP'!$E187="Sin iniciar (0%)",0%,IF('6.3. Cronograma OP'!$E187="Avance inicial (1-25%)",25%,IF('6.3. Cronograma OP'!$E187="Avance intermedio (26-50%)",50%,IF('6.3. Cronograma OP'!$E187="Avance superior (51-75%)",75%,IF('6.3. Cronograma OP'!$E187="Casi terminada (76-90%)",90%,IF('6.3. Cronograma OP'!$E187="Finalizada (100%)",100%,0)))))))</f>
        <v>Pendiente</v>
      </c>
      <c r="G187" s="270">
        <f>IF(E187="NA","NA",_xlfn.AGGREGATE(6,6,'6.3. Cronograma OP'!F187,'6.3. Cronograma OP'!E94))</f>
        <v>0</v>
      </c>
      <c r="H187" s="285"/>
      <c r="I187" s="188">
        <f t="shared" si="9"/>
        <v>45292</v>
      </c>
      <c r="J187" s="188">
        <f t="shared" si="9"/>
        <v>45292</v>
      </c>
      <c r="K187" s="140"/>
      <c r="L187" s="234"/>
    </row>
    <row r="188" spans="1:12" x14ac:dyDescent="0.3">
      <c r="A188" s="224"/>
      <c r="B188" s="202"/>
      <c r="C188" s="185"/>
      <c r="D188" s="235" t="str">
        <f>+D95</f>
        <v>Apelación y admisibilidad</v>
      </c>
      <c r="E188" s="227" t="s">
        <v>450</v>
      </c>
      <c r="F188" s="271" t="str">
        <f>+IF('6.3. Cronograma OP'!$E188="Seleccionar","Pendiente",IF('6.3. Cronograma OP'!$E188="Sin iniciar (0%)",0%,IF('6.3. Cronograma OP'!$E188="Avance inicial (1-25%)",25%,IF('6.3. Cronograma OP'!$E188="Avance intermedio (26-50%)",50%,IF('6.3. Cronograma OP'!$E188="Avance superior (51-75%)",75%,IF('6.3. Cronograma OP'!$E188="Casi terminada (76-90%)",90%,IF('6.3. Cronograma OP'!$E188="Finalizada (100%)",100%,0)))))))</f>
        <v>Pendiente</v>
      </c>
      <c r="G188" s="270">
        <f>IF(E188="NA","NA",_xlfn.AGGREGATE(6,6,'6.3. Cronograma OP'!F188,'6.3. Cronograma OP'!E95))</f>
        <v>0</v>
      </c>
      <c r="H188" s="285"/>
      <c r="I188" s="188">
        <f t="shared" si="9"/>
        <v>45292</v>
      </c>
      <c r="J188" s="188">
        <f t="shared" si="9"/>
        <v>45292</v>
      </c>
      <c r="K188" s="140"/>
      <c r="L188" s="234"/>
    </row>
    <row r="189" spans="1:12" x14ac:dyDescent="0.3">
      <c r="A189" s="224"/>
      <c r="B189" s="202"/>
      <c r="C189" s="185"/>
      <c r="D189" s="235" t="str">
        <f t="shared" ref="D189:D190" si="10">+D96</f>
        <v>Firmeza y aprobaciones</v>
      </c>
      <c r="E189" s="227" t="s">
        <v>450</v>
      </c>
      <c r="F189" s="271" t="str">
        <f>+IF('6.3. Cronograma OP'!$E189="Seleccionar","Pendiente",IF('6.3. Cronograma OP'!$E189="Sin iniciar (0%)",0%,IF('6.3. Cronograma OP'!$E189="Avance inicial (1-25%)",25%,IF('6.3. Cronograma OP'!$E189="Avance intermedio (26-50%)",50%,IF('6.3. Cronograma OP'!$E189="Avance superior (51-75%)",75%,IF('6.3. Cronograma OP'!$E189="Casi terminada (76-90%)",90%,IF('6.3. Cronograma OP'!$E189="Finalizada (100%)",100%,0)))))))</f>
        <v>Pendiente</v>
      </c>
      <c r="G189" s="270">
        <f>IF(E189="NA","NA",_xlfn.AGGREGATE(6,6,'6.3. Cronograma OP'!F189,'6.3. Cronograma OP'!E96))</f>
        <v>0</v>
      </c>
      <c r="H189" s="285"/>
      <c r="I189" s="188">
        <f t="shared" ref="I189:J189" si="11">+F96</f>
        <v>45292</v>
      </c>
      <c r="J189" s="188">
        <f t="shared" si="11"/>
        <v>45292</v>
      </c>
      <c r="K189" s="140"/>
      <c r="L189" s="234"/>
    </row>
    <row r="190" spans="1:12" x14ac:dyDescent="0.3">
      <c r="A190" s="224"/>
      <c r="B190" s="202"/>
      <c r="C190" s="185"/>
      <c r="D190" s="235" t="str">
        <f t="shared" si="10"/>
        <v>Entrega del producto.</v>
      </c>
      <c r="E190" s="227" t="s">
        <v>450</v>
      </c>
      <c r="F190" s="271" t="str">
        <f>+IF('6.3. Cronograma OP'!$E190="Seleccionar","Pendiente",IF('6.3. Cronograma OP'!$E190="Sin iniciar (0%)",0%,IF('6.3. Cronograma OP'!$E190="Avance inicial (1-25%)",25%,IF('6.3. Cronograma OP'!$E190="Avance intermedio (26-50%)",50%,IF('6.3. Cronograma OP'!$E190="Avance superior (51-75%)",75%,IF('6.3. Cronograma OP'!$E190="Casi terminada (76-90%)",90%,IF('6.3. Cronograma OP'!$E190="Finalizada (100%)",100%,0)))))))</f>
        <v>Pendiente</v>
      </c>
      <c r="G190" s="270">
        <f>IF(E190="NA","NA",_xlfn.AGGREGATE(6,6,'6.3. Cronograma OP'!F190,'6.3. Cronograma OP'!E97))</f>
        <v>0</v>
      </c>
      <c r="H190" s="286"/>
      <c r="I190" s="188">
        <f t="shared" ref="I190:J190" si="12">+F97</f>
        <v>45292</v>
      </c>
      <c r="J190" s="188">
        <f t="shared" si="12"/>
        <v>45292</v>
      </c>
      <c r="K190" s="140"/>
      <c r="L190" s="234"/>
    </row>
    <row r="191" spans="1:12" x14ac:dyDescent="0.3">
      <c r="A191" s="224"/>
      <c r="B191" s="202"/>
      <c r="C191" s="184" t="str">
        <f>+C100</f>
        <v>2.4. ETAPA: PREEJECUCIÓN (En caso de que aplique, ver nota)</v>
      </c>
      <c r="D191" s="184"/>
      <c r="E191" s="371" t="str">
        <f>IF('6.3. Cronograma OP'!$G191="NA","NA",IF('6.3. Cronograma OP'!$G191=0%,"Sin iniciar",IF('6.3. Cronograma OP'!$G191&lt;=25%,"Avance inicial",IF('6.3. Cronograma OP'!$G191&lt;=50%,"Avance intermedio",IF('6.3. Cronograma OP'!$G191&lt;=75%,"Avance superior",IF('6.3. Cronograma OP'!$G191&lt;=99%,"Casi terminada",IF('6.3. Cronograma OP'!$G191=100%,"Finalizada")))))))</f>
        <v>NA</v>
      </c>
      <c r="F191" s="371"/>
      <c r="G191" s="272" t="str">
        <f>IF(J20="NA","NA",_xlfn.AGGREGATE(9,7,G192:G194))</f>
        <v>NA</v>
      </c>
      <c r="H191" s="272">
        <f>+_xlfn.AGGREGATE(6,7,G191,E100)</f>
        <v>0</v>
      </c>
      <c r="I191" s="258">
        <f>+MIN(I192:I194)</f>
        <v>45292</v>
      </c>
      <c r="J191" s="258">
        <f>+MAX(J192:J194)</f>
        <v>45292</v>
      </c>
      <c r="K191" s="140"/>
      <c r="L191" s="140"/>
    </row>
    <row r="192" spans="1:12" x14ac:dyDescent="0.3">
      <c r="A192" s="224"/>
      <c r="B192" s="202"/>
      <c r="C192" s="185"/>
      <c r="D192" s="233" t="str">
        <f>+D101</f>
        <v>-Campos extra para incluir otras actividades requeridas. Caso contrario, eliminar fila.</v>
      </c>
      <c r="E192" s="231" t="s">
        <v>459</v>
      </c>
      <c r="F192" s="271">
        <f>+IF('6.3. Cronograma OP'!$E192="Seleccionar","Pendiente",IF('6.3. Cronograma OP'!$E192="Sin iniciar (0%)",0%,IF('6.3. Cronograma OP'!$E192="Avance inicial (1-25%)",25%,IF('6.3. Cronograma OP'!$E192="Avance intermedio (26-50%)",50%,IF('6.3. Cronograma OP'!$E192="Avance superior (51-75%)",75%,IF('6.3. Cronograma OP'!$E192="Casi terminada (76-90%)",90%,IF('6.3. Cronograma OP'!$E192="Finalizada (100%)",100%,0)))))))</f>
        <v>0</v>
      </c>
      <c r="G192" s="270" t="str">
        <f>IF(E192="NA","NA",_xlfn.AGGREGATE(6,6,'6.3. Cronograma OP'!F192,'6.3. Cronograma OP'!E101))</f>
        <v>NA</v>
      </c>
      <c r="H192" s="287"/>
      <c r="I192" s="188">
        <f>+F101</f>
        <v>45292</v>
      </c>
      <c r="J192" s="188">
        <f>+G101</f>
        <v>45292</v>
      </c>
      <c r="K192" s="140"/>
      <c r="L192" s="140"/>
    </row>
    <row r="193" spans="1:12" x14ac:dyDescent="0.3">
      <c r="A193" s="224"/>
      <c r="B193" s="202"/>
      <c r="C193" s="185"/>
      <c r="D193" s="233" t="str">
        <f>+D102</f>
        <v>-Campos extra para incluir otras actividades requeridas. Caso contrario, eliminar fila.</v>
      </c>
      <c r="E193" s="231" t="s">
        <v>459</v>
      </c>
      <c r="F193" s="271">
        <f>+IF('6.3. Cronograma OP'!$E193="Seleccionar","Pendiente",IF('6.3. Cronograma OP'!$E193="Sin iniciar (0%)",0%,IF('6.3. Cronograma OP'!$E193="Avance inicial (1-25%)",25%,IF('6.3. Cronograma OP'!$E193="Avance intermedio (26-50%)",50%,IF('6.3. Cronograma OP'!$E193="Avance superior (51-75%)",75%,IF('6.3. Cronograma OP'!$E193="Casi terminada (76-90%)",90%,IF('6.3. Cronograma OP'!$E193="Finalizada (100%)",100%,0)))))))</f>
        <v>0</v>
      </c>
      <c r="G193" s="270" t="str">
        <f>IF(E193="NA","NA",_xlfn.AGGREGATE(6,6,'6.3. Cronograma OP'!F193,'6.3. Cronograma OP'!E102))</f>
        <v>NA</v>
      </c>
      <c r="H193" s="285"/>
      <c r="I193" s="188">
        <f t="shared" ref="I193:J193" si="13">+F102</f>
        <v>45292</v>
      </c>
      <c r="J193" s="188">
        <f t="shared" si="13"/>
        <v>45292</v>
      </c>
      <c r="K193" s="140"/>
      <c r="L193" s="140"/>
    </row>
    <row r="194" spans="1:12" x14ac:dyDescent="0.3">
      <c r="A194" s="224"/>
      <c r="B194" s="202"/>
      <c r="C194" s="185"/>
      <c r="D194" s="233" t="str">
        <f>+D103</f>
        <v>-Campos extra para incluir otras actividades requeridas. Caso contrario, eliminar fila.</v>
      </c>
      <c r="E194" s="231" t="s">
        <v>459</v>
      </c>
      <c r="F194" s="271">
        <f>+IF('6.3. Cronograma OP'!$E194="Seleccionar","Pendiente",IF('6.3. Cronograma OP'!$E194="Sin iniciar (0%)",0%,IF('6.3. Cronograma OP'!$E194="Avance inicial (1-25%)",25%,IF('6.3. Cronograma OP'!$E194="Avance intermedio (26-50%)",50%,IF('6.3. Cronograma OP'!$E194="Avance superior (51-75%)",75%,IF('6.3. Cronograma OP'!$E194="Casi terminada (76-90%)",90%,IF('6.3. Cronograma OP'!$E194="Finalizada (100%)",100%,0)))))))</f>
        <v>0</v>
      </c>
      <c r="G194" s="270" t="str">
        <f>IF(E194="NA","NA",_xlfn.AGGREGATE(6,6,'6.3. Cronograma OP'!F194,'6.3. Cronograma OP'!E103))</f>
        <v>NA</v>
      </c>
      <c r="H194" s="286"/>
      <c r="I194" s="188">
        <f t="shared" ref="I194:J194" si="14">+F103</f>
        <v>45292</v>
      </c>
      <c r="J194" s="188">
        <f t="shared" si="14"/>
        <v>45292</v>
      </c>
      <c r="K194" s="140"/>
      <c r="L194" s="140"/>
    </row>
    <row r="195" spans="1:12" x14ac:dyDescent="0.3">
      <c r="A195" s="224"/>
      <c r="B195" s="202"/>
      <c r="C195" s="184" t="str">
        <f>+C106</f>
        <v>2.5. ETAPA: EJECUCIÓN</v>
      </c>
      <c r="D195" s="184"/>
      <c r="E195" s="371" t="str">
        <f>IF('6.3. Cronograma OP'!$G195=0%,"Sin iniciar",IF('6.3. Cronograma OP'!$G195&lt;=25%,"Avance inicial",IF('6.3. Cronograma OP'!$G195&lt;=50%,"Avance intermedio",IF('6.3. Cronograma OP'!$G195&lt;=75%,"Avance superior",IF('6.3. Cronograma OP'!$G195&lt;=99%,"Casi terminada",IF('6.3. Cronograma OP'!$G195=100%,"Finalizada"))))))</f>
        <v>Sin iniciar</v>
      </c>
      <c r="F195" s="371"/>
      <c r="G195" s="272">
        <f>_xlfn.AGGREGATE(9,7,G196:G201)</f>
        <v>0</v>
      </c>
      <c r="H195" s="272">
        <f>+_xlfn.AGGREGATE(6,7,G195,E106)</f>
        <v>0</v>
      </c>
      <c r="I195" s="258">
        <f>+MIN(I196:I201)</f>
        <v>45292</v>
      </c>
      <c r="J195" s="258">
        <f>+MAX(J196:J201)</f>
        <v>45292</v>
      </c>
      <c r="K195" s="140"/>
      <c r="L195" s="140"/>
    </row>
    <row r="196" spans="1:12" x14ac:dyDescent="0.3">
      <c r="A196" s="224"/>
      <c r="B196" s="202"/>
      <c r="C196" s="185"/>
      <c r="D196" s="236" t="str">
        <f t="shared" ref="D196:D201" si="15">+D107</f>
        <v>Elaboración e implementación del PGE: Plan de Gestión de la Ejecución.</v>
      </c>
      <c r="E196" s="227" t="s">
        <v>450</v>
      </c>
      <c r="F196" s="271" t="str">
        <f>+IF('6.3. Cronograma OP'!$E196="Seleccionar","Pendiente",IF('6.3. Cronograma OP'!$E196="Sin iniciar (0%)",0%,IF('6.3. Cronograma OP'!$E196="Avance inicial (1-25%)",25%,IF('6.3. Cronograma OP'!$E196="Avance intermedio (26-50%)",50%,IF('6.3. Cronograma OP'!$E196="Avance superior (51-75%)",75%,IF('6.3. Cronograma OP'!$E196="Casi terminada (76-90%)",90%,IF('6.3. Cronograma OP'!$E196="Finalizada (100%)",100%,0)))))))</f>
        <v>Pendiente</v>
      </c>
      <c r="G196" s="270">
        <f>IF(E196="NA","NA",_xlfn.AGGREGATE(6,6,'6.3. Cronograma OP'!F196,E107))</f>
        <v>0</v>
      </c>
      <c r="H196" s="287"/>
      <c r="I196" s="188">
        <f>+F107</f>
        <v>45292</v>
      </c>
      <c r="J196" s="188">
        <f>+G107</f>
        <v>45292</v>
      </c>
      <c r="K196" s="140"/>
      <c r="L196" s="140"/>
    </row>
    <row r="197" spans="1:12" x14ac:dyDescent="0.3">
      <c r="A197" s="224"/>
      <c r="B197" s="202"/>
      <c r="C197" s="185"/>
      <c r="D197" s="233" t="str">
        <f t="shared" si="15"/>
        <v>Inclusión de actividades de preparación para la puesta en marcha del proyecto.</v>
      </c>
      <c r="E197" s="227" t="s">
        <v>450</v>
      </c>
      <c r="F197" s="271" t="str">
        <f>+IF('6.3. Cronograma OP'!$E197="Seleccionar","Pendiente",IF('6.3. Cronograma OP'!$E197="Sin iniciar (0%)",0%,IF('6.3. Cronograma OP'!$E197="Avance inicial (1-25%)",25%,IF('6.3. Cronograma OP'!$E197="Avance intermedio (26-50%)",50%,IF('6.3. Cronograma OP'!$E197="Avance superior (51-75%)",75%,IF('6.3. Cronograma OP'!$E197="Casi terminada (76-90%)",90%,IF('6.3. Cronograma OP'!$E197="Finalizada (100%)",100%,0)))))))</f>
        <v>Pendiente</v>
      </c>
      <c r="G197" s="270">
        <f>IF(E197="NA","NA",_xlfn.AGGREGATE(6,6,'6.3. Cronograma OP'!F197,E108))</f>
        <v>0</v>
      </c>
      <c r="H197" s="285"/>
      <c r="I197" s="188">
        <f t="shared" ref="I197:J197" si="16">+F108</f>
        <v>45292</v>
      </c>
      <c r="J197" s="188">
        <f t="shared" si="16"/>
        <v>45292</v>
      </c>
      <c r="K197" s="140"/>
      <c r="L197" s="140"/>
    </row>
    <row r="198" spans="1:12" x14ac:dyDescent="0.3">
      <c r="A198" s="224"/>
      <c r="B198" s="202"/>
      <c r="C198" s="185"/>
      <c r="D198" s="233" t="str">
        <f t="shared" si="15"/>
        <v>Inclusión de actividades de preparación para la puesta en marcha del proyecto.</v>
      </c>
      <c r="E198" s="227" t="s">
        <v>450</v>
      </c>
      <c r="F198" s="271" t="str">
        <f>+IF('6.3. Cronograma OP'!$E198="Seleccionar","Pendiente",IF('6.3. Cronograma OP'!$E198="Sin iniciar (0%)",0%,IF('6.3. Cronograma OP'!$E198="Avance inicial (1-25%)",25%,IF('6.3. Cronograma OP'!$E198="Avance intermedio (26-50%)",50%,IF('6.3. Cronograma OP'!$E198="Avance superior (51-75%)",75%,IF('6.3. Cronograma OP'!$E198="Casi terminada (76-90%)",90%,IF('6.3. Cronograma OP'!$E198="Finalizada (100%)",100%,0)))))))</f>
        <v>Pendiente</v>
      </c>
      <c r="G198" s="270">
        <f>IF(E198="NA","NA",_xlfn.AGGREGATE(6,6,'6.3. Cronograma OP'!F198,E109))</f>
        <v>0</v>
      </c>
      <c r="H198" s="285"/>
      <c r="I198" s="188">
        <f t="shared" ref="I198:J198" si="17">+F109</f>
        <v>45292</v>
      </c>
      <c r="J198" s="188">
        <f t="shared" si="17"/>
        <v>45292</v>
      </c>
      <c r="K198" s="140"/>
      <c r="L198" s="140"/>
    </row>
    <row r="199" spans="1:12" x14ac:dyDescent="0.3">
      <c r="A199" s="224"/>
      <c r="B199" s="202"/>
      <c r="C199" s="185"/>
      <c r="D199" s="233" t="str">
        <f t="shared" si="15"/>
        <v>Inclusión de actividades de preparación para la puesta en marcha del proyecto.</v>
      </c>
      <c r="E199" s="227" t="s">
        <v>450</v>
      </c>
      <c r="F199" s="271" t="str">
        <f>+IF('6.3. Cronograma OP'!$E199="Seleccionar","Pendiente",IF('6.3. Cronograma OP'!$E199="Sin iniciar (0%)",0%,IF('6.3. Cronograma OP'!$E199="Avance inicial (1-25%)",25%,IF('6.3. Cronograma OP'!$E199="Avance intermedio (26-50%)",50%,IF('6.3. Cronograma OP'!$E199="Avance superior (51-75%)",75%,IF('6.3. Cronograma OP'!$E199="Casi terminada (76-90%)",90%,IF('6.3. Cronograma OP'!$E199="Finalizada (100%)",100%,0)))))))</f>
        <v>Pendiente</v>
      </c>
      <c r="G199" s="270">
        <f>IF(E199="NA","NA",_xlfn.AGGREGATE(6,6,'6.3. Cronograma OP'!F199,E110))</f>
        <v>0</v>
      </c>
      <c r="H199" s="285"/>
      <c r="I199" s="188">
        <f t="shared" ref="I199:J199" si="18">+F110</f>
        <v>45292</v>
      </c>
      <c r="J199" s="188">
        <f t="shared" si="18"/>
        <v>45292</v>
      </c>
      <c r="K199" s="140"/>
      <c r="L199" s="140"/>
    </row>
    <row r="200" spans="1:12" x14ac:dyDescent="0.3">
      <c r="A200" s="224"/>
      <c r="B200" s="202"/>
      <c r="C200" s="185"/>
      <c r="D200" s="236" t="str">
        <f t="shared" si="15"/>
        <v>Revisión e instalación de los bienes adquiridos.</v>
      </c>
      <c r="E200" s="227" t="s">
        <v>450</v>
      </c>
      <c r="F200" s="271" t="str">
        <f>+IF('6.3. Cronograma OP'!$E200="Seleccionar","Pendiente",IF('6.3. Cronograma OP'!$E200="Sin iniciar (0%)",0%,IF('6.3. Cronograma OP'!$E200="Avance inicial (1-25%)",25%,IF('6.3. Cronograma OP'!$E200="Avance intermedio (26-50%)",50%,IF('6.3. Cronograma OP'!$E200="Avance superior (51-75%)",75%,IF('6.3. Cronograma OP'!$E200="Casi terminada (76-90%)",90%,IF('6.3. Cronograma OP'!$E200="Finalizada (100%)",100%,0)))))))</f>
        <v>Pendiente</v>
      </c>
      <c r="G200" s="270">
        <f>IF(E200="NA","NA",_xlfn.AGGREGATE(6,6,'6.3. Cronograma OP'!F200,E111))</f>
        <v>0</v>
      </c>
      <c r="H200" s="285"/>
      <c r="I200" s="188">
        <f t="shared" ref="I200:J200" si="19">+F111</f>
        <v>45292</v>
      </c>
      <c r="J200" s="188">
        <f t="shared" si="19"/>
        <v>45292</v>
      </c>
      <c r="K200" s="140"/>
      <c r="L200" s="140"/>
    </row>
    <row r="201" spans="1:12" x14ac:dyDescent="0.3">
      <c r="A201" s="224"/>
      <c r="B201" s="202"/>
      <c r="C201" s="185"/>
      <c r="D201" s="236" t="str">
        <f t="shared" si="15"/>
        <v>Elaboración de informe de la etapa de ejecución del proyecto</v>
      </c>
      <c r="E201" s="227" t="s">
        <v>450</v>
      </c>
      <c r="F201" s="273" t="str">
        <f>+IF('6.3. Cronograma OP'!$E201="Seleccionar","Pendiente",IF('6.3. Cronograma OP'!$E201="Sin iniciar (0%)",0%,IF('6.3. Cronograma OP'!$E201="Avance inicial (1-25%)",25%,IF('6.3. Cronograma OP'!$E201="Avance intermedio (26-50%)",50%,IF('6.3. Cronograma OP'!$E201="Avance superior (51-75%)",75%,IF('6.3. Cronograma OP'!$E201="Casi terminada (76-90%)",90%,IF('6.3. Cronograma OP'!$E201="Finalizada (100%)",100%,0)))))))</f>
        <v>Pendiente</v>
      </c>
      <c r="G201" s="270">
        <f>IF(E201="NA","NA",_xlfn.AGGREGATE(6,6,'6.3. Cronograma OP'!F201,E112))</f>
        <v>0</v>
      </c>
      <c r="H201" s="288"/>
      <c r="I201" s="238">
        <f t="shared" ref="I201:J201" si="20">+F112</f>
        <v>45292</v>
      </c>
      <c r="J201" s="238">
        <f t="shared" si="20"/>
        <v>45292</v>
      </c>
      <c r="K201" s="140"/>
      <c r="L201" s="140"/>
    </row>
    <row r="202" spans="1:12" x14ac:dyDescent="0.3">
      <c r="A202" s="224"/>
      <c r="B202" s="182" t="str">
        <f>+B115</f>
        <v>3.      FASE DE POST-INVERSIÓN</v>
      </c>
      <c r="C202" s="182"/>
      <c r="D202" s="182"/>
      <c r="E202" s="374" t="str">
        <f>IF('6.3. Cronograma OP'!$G202=0%,"Sin iniciar",IF('6.3. Cronograma OP'!$G202&lt;=25%,"Avance inicial",IF('6.3. Cronograma OP'!$G202&lt;=50%,"Avance intermedio",IF('6.3. Cronograma OP'!$G202&lt;=75%,"Avance superior",IF('6.3. Cronograma OP'!$G202&lt;=99%,"Casi terminada",IF('6.3. Cronograma OP'!$G202=100%,"Finalizada"))))))</f>
        <v>Sin iniciar</v>
      </c>
      <c r="F202" s="375"/>
      <c r="G202" s="265">
        <f>_xlfn.AGGREGATE(1,7,G203,G208)</f>
        <v>0</v>
      </c>
      <c r="H202" s="265">
        <f>+G202*E24</f>
        <v>0</v>
      </c>
      <c r="I202" s="292">
        <f>+MIN(I203,I208)</f>
        <v>45292</v>
      </c>
      <c r="J202" s="292">
        <f>+MAX(J203,J208)</f>
        <v>45292</v>
      </c>
      <c r="K202" s="140"/>
      <c r="L202" s="140"/>
    </row>
    <row r="203" spans="1:12" x14ac:dyDescent="0.3">
      <c r="A203" s="224"/>
      <c r="B203" s="183"/>
      <c r="C203" s="184" t="str">
        <f>+C116</f>
        <v>3.1. ETAPA: PREOPERACIÓN (opcional, en caso requerido).</v>
      </c>
      <c r="D203" s="184"/>
      <c r="E203" s="371" t="str">
        <f>IF('6.3. Cronograma OP'!$G203="NA","NA",IF('6.3. Cronograma OP'!$G203=0%,"Sin iniciar",IF('6.3. Cronograma OP'!$G203&lt;=25%,"Avance inicial",IF('6.3. Cronograma OP'!$G203&lt;=50%,"Avance intermedio",IF('6.3. Cronograma OP'!$G203&lt;=75%,"Avance superior",IF('6.3. Cronograma OP'!$G203&lt;=99%,"Casi terminada",IF('6.3. Cronograma OP'!$G203=100%,"Finalizada")))))))</f>
        <v>Sin iniciar</v>
      </c>
      <c r="F203" s="371"/>
      <c r="G203" s="272">
        <f>IF(J24="NA","NA",_xlfn.AGGREGATE(9,7,G204:G207))</f>
        <v>0</v>
      </c>
      <c r="H203" s="272">
        <f>+_xlfn.AGGREGATE(6,7,G203,E116)</f>
        <v>0</v>
      </c>
      <c r="I203" s="258">
        <f>+MIN(I204:I207)</f>
        <v>45292</v>
      </c>
      <c r="J203" s="258">
        <f>+MAX(J204:J207)</f>
        <v>45292</v>
      </c>
      <c r="K203" s="140"/>
      <c r="L203" s="140"/>
    </row>
    <row r="204" spans="1:12" x14ac:dyDescent="0.3">
      <c r="A204" s="224"/>
      <c r="B204" s="183"/>
      <c r="C204" s="208"/>
      <c r="D204" s="236" t="str">
        <f>+D117</f>
        <v>Verificación del funcionamiento de los bienes, procesos…</v>
      </c>
      <c r="E204" s="227" t="s">
        <v>450</v>
      </c>
      <c r="F204" s="270" t="str">
        <f>+IF('6.3. Cronograma OP'!$E204="Seleccionar","Pendiente",IF('6.3. Cronograma OP'!$E204="Sin iniciar (0%)",0%,IF('6.3. Cronograma OP'!$E204="Avance inicial (1-25%)",25%,IF('6.3. Cronograma OP'!$E204="Avance intermedio (26-50%)",50%,IF('6.3. Cronograma OP'!$E204="Avance superior (51-75%)",75%,IF('6.3. Cronograma OP'!$E204="Casi terminada (76-90%)",90%,IF('6.3. Cronograma OP'!$E204="Finalizada (100%)",100%,0)))))))</f>
        <v>Pendiente</v>
      </c>
      <c r="G204" s="270">
        <f>IF(E204="NA","NA",_xlfn.AGGREGATE(6,6,'6.3. Cronograma OP'!F204,E117))</f>
        <v>0</v>
      </c>
      <c r="H204" s="289"/>
      <c r="I204" s="188">
        <f>+F117</f>
        <v>45292</v>
      </c>
      <c r="J204" s="188">
        <f>+G117</f>
        <v>45292</v>
      </c>
      <c r="K204" s="140"/>
      <c r="L204" s="140"/>
    </row>
    <row r="205" spans="1:12" x14ac:dyDescent="0.3">
      <c r="A205" s="224"/>
      <c r="B205" s="183"/>
      <c r="C205" s="208"/>
      <c r="D205" s="236" t="str">
        <f>+D118</f>
        <v>Verificación de niveles de seguridad, requerimientos técnicos…</v>
      </c>
      <c r="E205" s="227" t="s">
        <v>450</v>
      </c>
      <c r="F205" s="270" t="str">
        <f>+IF('6.3. Cronograma OP'!$E205="Seleccionar","Pendiente",IF('6.3. Cronograma OP'!$E205="Sin iniciar (0%)",0%,IF('6.3. Cronograma OP'!$E205="Avance inicial (1-25%)",25%,IF('6.3. Cronograma OP'!$E205="Avance intermedio (26-50%)",50%,IF('6.3. Cronograma OP'!$E205="Avance superior (51-75%)",75%,IF('6.3. Cronograma OP'!$E205="Casi terminada (76-90%)",90%,IF('6.3. Cronograma OP'!$E205="Finalizada (100%)",100%,0)))))))</f>
        <v>Pendiente</v>
      </c>
      <c r="G205" s="270">
        <f>IF(E205="NA","NA",_xlfn.AGGREGATE(6,6,'6.3. Cronograma OP'!F205,E118))</f>
        <v>0</v>
      </c>
      <c r="H205" s="290"/>
      <c r="I205" s="188">
        <f t="shared" ref="I205:J205" si="21">+F118</f>
        <v>45292</v>
      </c>
      <c r="J205" s="188">
        <f t="shared" si="21"/>
        <v>45292</v>
      </c>
      <c r="K205" s="140"/>
      <c r="L205" s="140"/>
    </row>
    <row r="206" spans="1:12" x14ac:dyDescent="0.3">
      <c r="A206" s="224"/>
      <c r="B206" s="183"/>
      <c r="C206" s="208"/>
      <c r="D206" s="236" t="str">
        <f>+D119</f>
        <v>Informe de cierre del proyecto</v>
      </c>
      <c r="E206" s="227" t="s">
        <v>450</v>
      </c>
      <c r="F206" s="270" t="str">
        <f>+IF('6.3. Cronograma OP'!$E206="Seleccionar","Pendiente",IF('6.3. Cronograma OP'!$E206="Sin iniciar (0%)",0%,IF('6.3. Cronograma OP'!$E206="Avance inicial (1-25%)",25%,IF('6.3. Cronograma OP'!$E206="Avance intermedio (26-50%)",50%,IF('6.3. Cronograma OP'!$E206="Avance superior (51-75%)",75%,IF('6.3. Cronograma OP'!$E206="Casi terminada (76-90%)",90%,IF('6.3. Cronograma OP'!$E206="Finalizada (100%)",100%,0)))))))</f>
        <v>Pendiente</v>
      </c>
      <c r="G206" s="270">
        <f>IF(E206="NA","NA",_xlfn.AGGREGATE(6,6,'6.3. Cronograma OP'!F206,E119))</f>
        <v>0</v>
      </c>
      <c r="H206" s="290"/>
      <c r="I206" s="188">
        <f t="shared" ref="I206:J206" si="22">+F119</f>
        <v>45292</v>
      </c>
      <c r="J206" s="188">
        <f t="shared" si="22"/>
        <v>45292</v>
      </c>
      <c r="K206" s="140"/>
      <c r="L206" s="140"/>
    </row>
    <row r="207" spans="1:12" x14ac:dyDescent="0.3">
      <c r="A207" s="224"/>
      <c r="B207" s="183"/>
      <c r="C207" s="208"/>
      <c r="D207" s="233" t="str">
        <f>+D120</f>
        <v>-Campos extra para incluir otras actividades requeridas. Caso contrario, eliminar fila.</v>
      </c>
      <c r="E207" s="227" t="s">
        <v>450</v>
      </c>
      <c r="F207" s="270" t="str">
        <f>+IF('6.3. Cronograma OP'!$E207="Seleccionar","Pendiente",IF('6.3. Cronograma OP'!$E207="Sin iniciar (0%)",0%,IF('6.3. Cronograma OP'!$E207="Avance inicial (1-25%)",25%,IF('6.3. Cronograma OP'!$E207="Avance intermedio (26-50%)",50%,IF('6.3. Cronograma OP'!$E207="Avance superior (51-75%)",75%,IF('6.3. Cronograma OP'!$E207="Casi terminada (76-90%)",90%,IF('6.3. Cronograma OP'!$E207="Finalizada (100%)",100%,0)))))))</f>
        <v>Pendiente</v>
      </c>
      <c r="G207" s="270">
        <f>IF(E207="NA","NA",_xlfn.AGGREGATE(6,6,'6.3. Cronograma OP'!F207,'6.3. Cronograma OP'!E104))</f>
        <v>0</v>
      </c>
      <c r="H207" s="291"/>
      <c r="I207" s="188">
        <f t="shared" ref="I207:J207" si="23">+F120</f>
        <v>45292</v>
      </c>
      <c r="J207" s="188">
        <f t="shared" si="23"/>
        <v>45292</v>
      </c>
      <c r="K207" s="140"/>
      <c r="L207" s="140"/>
    </row>
    <row r="208" spans="1:12" x14ac:dyDescent="0.3">
      <c r="A208" s="224"/>
      <c r="B208" s="183"/>
      <c r="C208" s="184" t="str">
        <f>+C123</f>
        <v>3.2.  ETAPA: OPERACIÓN</v>
      </c>
      <c r="D208" s="184"/>
      <c r="E208" s="371" t="str">
        <f>IF('6.3. Cronograma OP'!$G208=0%,"Sin iniciar",IF('6.3. Cronograma OP'!$G208&lt;=25%,"Avance inicial",IF('6.3. Cronograma OP'!$G208&lt;=50%,"Avance intermedio",IF('6.3. Cronograma OP'!$G208&lt;=75%,"Avance superior",IF('6.3. Cronograma OP'!$G208&lt;=99%,"Casi terminada",IF('6.3. Cronograma OP'!$G208=100%,"Finalizada"))))))</f>
        <v>Sin iniciar</v>
      </c>
      <c r="F208" s="371"/>
      <c r="G208" s="272">
        <f>_xlfn.AGGREGATE(9,7,G209:G212)</f>
        <v>0</v>
      </c>
      <c r="H208" s="272">
        <f>+_xlfn.AGGREGATE(6,7,G208,E123)</f>
        <v>0</v>
      </c>
      <c r="I208" s="258">
        <f>+MIN(I209:I212)</f>
        <v>45292</v>
      </c>
      <c r="J208" s="258">
        <f>+MAX(J209:J212)</f>
        <v>45292</v>
      </c>
      <c r="K208" s="140"/>
      <c r="L208" s="140"/>
    </row>
    <row r="209" spans="1:12" x14ac:dyDescent="0.3">
      <c r="A209" s="224"/>
      <c r="B209" s="183"/>
      <c r="C209" s="208"/>
      <c r="D209" s="236" t="str">
        <f>+D124</f>
        <v>Listado de actividades de prestación del servicio o de los bienes del proyecto</v>
      </c>
      <c r="E209" s="227" t="s">
        <v>450</v>
      </c>
      <c r="F209" s="229" t="str">
        <f>+IF('6.3. Cronograma OP'!$E209="Seleccionar","Pendiente",IF('6.3. Cronograma OP'!$E209="Sin iniciar (0%)",0%,IF('6.3. Cronograma OP'!$E209="Avance inicial (1-25%)",25%,IF('6.3. Cronograma OP'!$E209="Avance intermedio (26-50%)",50%,IF('6.3. Cronograma OP'!$E209="Avance superior (51-75%)",75%,IF('6.3. Cronograma OP'!$E209="Casi terminada (76-90%)",90%,IF('6.3. Cronograma OP'!$E209="Finalizada (100%)",100%,0)))))))</f>
        <v>Pendiente</v>
      </c>
      <c r="G209" s="229">
        <f>IF(E209="NA","NA",_xlfn.AGGREGATE(6,6,'6.3. Cronograma OP'!F209,E124))</f>
        <v>0</v>
      </c>
      <c r="H209" s="287"/>
      <c r="I209" s="188">
        <f>+F124</f>
        <v>45292</v>
      </c>
      <c r="J209" s="188">
        <f>+G124</f>
        <v>45292</v>
      </c>
      <c r="K209" s="140"/>
      <c r="L209" s="140"/>
    </row>
    <row r="210" spans="1:12" x14ac:dyDescent="0.3">
      <c r="A210" s="224"/>
      <c r="B210" s="183"/>
      <c r="C210" s="208"/>
      <c r="D210" s="236" t="str">
        <f>+D125</f>
        <v>Seguimiento del avance y cierre del proyecto</v>
      </c>
      <c r="E210" s="227" t="s">
        <v>450</v>
      </c>
      <c r="F210" s="229" t="str">
        <f>+IF('6.3. Cronograma OP'!$E210="Seleccionar","Pendiente",IF('6.3. Cronograma OP'!$E210="Sin iniciar (0%)",0%,IF('6.3. Cronograma OP'!$E210="Avance inicial (1-25%)",25%,IF('6.3. Cronograma OP'!$E210="Avance intermedio (26-50%)",50%,IF('6.3. Cronograma OP'!$E210="Avance superior (51-75%)",75%,IF('6.3. Cronograma OP'!$E210="Casi terminada (76-90%)",90%,IF('6.3. Cronograma OP'!$E210="Finalizada (100%)",100%,0)))))))</f>
        <v>Pendiente</v>
      </c>
      <c r="G210" s="229">
        <f>IF(E210="NA","NA",_xlfn.AGGREGATE(6,6,'6.3. Cronograma OP'!F210,E125))</f>
        <v>0</v>
      </c>
      <c r="H210" s="285"/>
      <c r="I210" s="188">
        <f t="shared" ref="I210:J210" si="24">+F125</f>
        <v>45292</v>
      </c>
      <c r="J210" s="188">
        <f t="shared" si="24"/>
        <v>45292</v>
      </c>
      <c r="K210" s="140"/>
      <c r="L210" s="140"/>
    </row>
    <row r="211" spans="1:12" x14ac:dyDescent="0.3">
      <c r="A211" s="224"/>
      <c r="B211" s="183"/>
      <c r="C211" s="208"/>
      <c r="D211" s="233" t="str">
        <f>+D126</f>
        <v>-Campos extra para incluir otras actividades requeridas. Caso contrario, eliminar fila.</v>
      </c>
      <c r="E211" s="227" t="s">
        <v>450</v>
      </c>
      <c r="F211" s="229" t="str">
        <f>+IF('6.3. Cronograma OP'!$E211="Seleccionar","Pendiente",IF('6.3. Cronograma OP'!$E211="Sin iniciar (0%)",0%,IF('6.3. Cronograma OP'!$E211="Avance inicial (1-25%)",25%,IF('6.3. Cronograma OP'!$E211="Avance intermedio (26-50%)",50%,IF('6.3. Cronograma OP'!$E211="Avance superior (51-75%)",75%,IF('6.3. Cronograma OP'!$E211="Casi terminada (76-90%)",90%,IF('6.3. Cronograma OP'!$E211="Finalizada (100%)",100%,0)))))))</f>
        <v>Pendiente</v>
      </c>
      <c r="G211" s="229">
        <f>IF(E211="NA","NA",_xlfn.AGGREGATE(6,6,'6.3. Cronograma OP'!F211,E126))</f>
        <v>0</v>
      </c>
      <c r="H211" s="285"/>
      <c r="I211" s="188">
        <f t="shared" ref="I211:J211" si="25">+F126</f>
        <v>45292</v>
      </c>
      <c r="J211" s="188">
        <f t="shared" si="25"/>
        <v>45292</v>
      </c>
      <c r="K211" s="140"/>
      <c r="L211" s="140"/>
    </row>
    <row r="212" spans="1:12" x14ac:dyDescent="0.3">
      <c r="A212" s="224"/>
      <c r="B212" s="183"/>
      <c r="C212" s="208"/>
      <c r="D212" s="233" t="str">
        <f>+D127</f>
        <v>-Campos extra para incluir otras actividades requeridas. Caso contrario, eliminar fila.</v>
      </c>
      <c r="E212" s="227" t="s">
        <v>450</v>
      </c>
      <c r="F212" s="229" t="str">
        <f>+IF('6.3. Cronograma OP'!$E212="Seleccionar","Pendiente",IF('6.3. Cronograma OP'!$E212="Sin iniciar (0%)",0%,IF('6.3. Cronograma OP'!$E212="Avance inicial (1-25%)",25%,IF('6.3. Cronograma OP'!$E212="Avance intermedio (26-50%)",50%,IF('6.3. Cronograma OP'!$E212="Avance superior (51-75%)",75%,IF('6.3. Cronograma OP'!$E212="Casi terminada (76-90%)",90%,IF('6.3. Cronograma OP'!$E212="Finalizada (100%)",100%,0)))))))</f>
        <v>Pendiente</v>
      </c>
      <c r="G212" s="229">
        <f>IF(E212="NA","NA",_xlfn.AGGREGATE(6,6,'6.3. Cronograma OP'!F212,E127))</f>
        <v>0</v>
      </c>
      <c r="H212" s="286"/>
      <c r="I212" s="188">
        <f t="shared" ref="I212:J212" si="26">+F127</f>
        <v>45292</v>
      </c>
      <c r="J212" s="188">
        <f t="shared" si="26"/>
        <v>45292</v>
      </c>
      <c r="K212" s="140"/>
      <c r="L212" s="140"/>
    </row>
    <row r="213" spans="1:12" x14ac:dyDescent="0.3">
      <c r="B213" s="140"/>
      <c r="C213" s="140"/>
      <c r="D213" s="140"/>
      <c r="E213" s="136"/>
      <c r="F213" s="138"/>
      <c r="G213" s="139"/>
      <c r="H213" s="139"/>
      <c r="I213" s="140"/>
      <c r="J213" s="140"/>
      <c r="K213" s="140"/>
      <c r="L213" s="140"/>
    </row>
    <row r="214" spans="1:12" x14ac:dyDescent="0.3">
      <c r="B214" s="140"/>
      <c r="C214" s="140"/>
      <c r="D214" s="140"/>
      <c r="E214" s="160"/>
      <c r="F214" s="138"/>
      <c r="G214" s="139"/>
      <c r="H214" s="139"/>
      <c r="I214" s="140"/>
      <c r="J214" s="140"/>
      <c r="K214" s="140"/>
      <c r="L214" s="140"/>
    </row>
    <row r="215" spans="1:12" ht="21" x14ac:dyDescent="0.4">
      <c r="C215" s="213" t="s">
        <v>488</v>
      </c>
      <c r="D215" s="239"/>
      <c r="E215" s="240"/>
      <c r="F215" s="240"/>
      <c r="G215" s="241"/>
      <c r="H215" s="217"/>
      <c r="I215" s="217"/>
      <c r="J215" s="140"/>
      <c r="K215" s="140"/>
      <c r="L215" s="140"/>
    </row>
    <row r="216" spans="1:12" s="133" customFormat="1" ht="14.4" x14ac:dyDescent="0.3"/>
    <row r="217" spans="1:12" s="133" customFormat="1" ht="21" x14ac:dyDescent="0.3">
      <c r="C217" s="145" t="s">
        <v>512</v>
      </c>
    </row>
    <row r="218" spans="1:12" s="133" customFormat="1" ht="3.6" customHeight="1" x14ac:dyDescent="0.3">
      <c r="C218" s="142"/>
    </row>
    <row r="219" spans="1:12" s="133" customFormat="1" ht="18" x14ac:dyDescent="0.35">
      <c r="C219" s="171" t="str">
        <f>D5</f>
        <v>Proyecto: Código: xxxxxxxxxxxx. Nombre:   xxxxxxxxxxx</v>
      </c>
    </row>
    <row r="220" spans="1:12" s="133" customFormat="1" ht="14.4" x14ac:dyDescent="0.3"/>
    <row r="221" spans="1:12" ht="36.6" customHeight="1" x14ac:dyDescent="0.3">
      <c r="B221" s="151"/>
      <c r="C221" s="242" t="s">
        <v>494</v>
      </c>
      <c r="D221" s="372" t="s">
        <v>495</v>
      </c>
      <c r="E221" s="372"/>
      <c r="F221" s="372"/>
      <c r="G221" s="372"/>
      <c r="H221" s="372"/>
      <c r="I221" s="140"/>
      <c r="J221" s="140"/>
      <c r="K221" s="140"/>
      <c r="L221" s="140"/>
    </row>
    <row r="222" spans="1:12" ht="39" customHeight="1" x14ac:dyDescent="0.3">
      <c r="D222" s="372" t="s">
        <v>506</v>
      </c>
      <c r="E222" s="372"/>
      <c r="F222" s="372"/>
      <c r="G222" s="372"/>
      <c r="H222" s="372"/>
      <c r="I222" s="140"/>
      <c r="J222" s="140"/>
      <c r="K222" s="140"/>
      <c r="L222" s="140"/>
    </row>
    <row r="223" spans="1:12" ht="16.2" thickBot="1" x14ac:dyDescent="0.35">
      <c r="D223" s="153"/>
      <c r="E223" s="153"/>
      <c r="F223" s="153"/>
      <c r="G223" s="153"/>
      <c r="H223" s="153"/>
      <c r="I223" s="140"/>
      <c r="J223" s="140"/>
      <c r="K223" s="140"/>
      <c r="L223" s="140"/>
    </row>
    <row r="224" spans="1:12" ht="16.2" thickBot="1" x14ac:dyDescent="0.35">
      <c r="D224" s="243" t="s">
        <v>496</v>
      </c>
      <c r="E224" s="244" t="s">
        <v>498</v>
      </c>
      <c r="F224" s="245" t="s">
        <v>450</v>
      </c>
      <c r="G224" s="153"/>
      <c r="H224" s="153"/>
      <c r="I224" s="140"/>
      <c r="J224" s="140"/>
      <c r="K224" s="140"/>
      <c r="L224" s="140"/>
    </row>
    <row r="225" spans="2:12" x14ac:dyDescent="0.3">
      <c r="B225" s="133"/>
      <c r="C225" s="144"/>
      <c r="D225" s="246" t="s">
        <v>497</v>
      </c>
      <c r="E225" s="247" t="s">
        <v>457</v>
      </c>
      <c r="F225" s="248" t="s">
        <v>458</v>
      </c>
      <c r="G225" s="249"/>
      <c r="H225" s="140"/>
      <c r="I225" s="140"/>
      <c r="J225" s="140"/>
      <c r="K225" s="140"/>
      <c r="L225" s="140"/>
    </row>
    <row r="226" spans="2:12" x14ac:dyDescent="0.3">
      <c r="B226" s="133"/>
      <c r="C226" s="144"/>
      <c r="D226" s="278" t="s">
        <v>453</v>
      </c>
      <c r="E226" s="274">
        <f>+E11</f>
        <v>0</v>
      </c>
      <c r="F226" s="275">
        <f>+H145</f>
        <v>0</v>
      </c>
      <c r="G226" s="249"/>
      <c r="H226" s="140"/>
      <c r="I226" s="140"/>
      <c r="J226" s="133"/>
      <c r="K226" s="133"/>
      <c r="L226" s="140"/>
    </row>
    <row r="227" spans="2:12" x14ac:dyDescent="0.3">
      <c r="B227" s="212"/>
      <c r="C227" s="133"/>
      <c r="D227" s="278" t="s">
        <v>454</v>
      </c>
      <c r="E227" s="274">
        <f>+E17</f>
        <v>0</v>
      </c>
      <c r="F227" s="275">
        <f>+H174</f>
        <v>0</v>
      </c>
      <c r="G227" s="249"/>
      <c r="H227" s="140"/>
      <c r="I227" s="140"/>
      <c r="J227" s="133"/>
      <c r="K227" s="133"/>
      <c r="L227" s="140"/>
    </row>
    <row r="228" spans="2:12" ht="16.2" thickBot="1" x14ac:dyDescent="0.35">
      <c r="B228" s="212"/>
      <c r="C228" s="133"/>
      <c r="D228" s="279" t="s">
        <v>455</v>
      </c>
      <c r="E228" s="276">
        <f>+E24</f>
        <v>0</v>
      </c>
      <c r="F228" s="308">
        <f>+H202</f>
        <v>0</v>
      </c>
      <c r="G228" s="249"/>
      <c r="H228" s="140"/>
      <c r="I228" s="140"/>
      <c r="J228" s="133"/>
      <c r="K228" s="133"/>
      <c r="L228" s="140"/>
    </row>
    <row r="229" spans="2:12" ht="16.8" thickTop="1" thickBot="1" x14ac:dyDescent="0.35">
      <c r="B229" s="212"/>
      <c r="C229" s="133"/>
      <c r="D229" s="280" t="s">
        <v>456</v>
      </c>
      <c r="E229" s="277">
        <f>SUM(E226:E228)</f>
        <v>0</v>
      </c>
      <c r="F229" s="309">
        <f>SUM(F226:F228)</f>
        <v>0</v>
      </c>
      <c r="G229" s="249"/>
      <c r="H229" s="140"/>
      <c r="I229" s="140"/>
      <c r="J229" s="133"/>
      <c r="K229" s="133"/>
      <c r="L229" s="140"/>
    </row>
    <row r="230" spans="2:12" x14ac:dyDescent="0.3">
      <c r="B230" s="212"/>
      <c r="C230" s="133"/>
      <c r="D230" s="250"/>
      <c r="E230" s="140"/>
      <c r="F230" s="140"/>
      <c r="G230" s="249"/>
      <c r="H230" s="140"/>
      <c r="I230" s="140"/>
      <c r="J230" s="133"/>
      <c r="K230" s="133"/>
      <c r="L230" s="140"/>
    </row>
    <row r="231" spans="2:12" x14ac:dyDescent="0.3">
      <c r="B231" s="212"/>
      <c r="C231" s="212"/>
      <c r="D231" s="212"/>
      <c r="E231" s="212"/>
      <c r="F231" s="212"/>
      <c r="G231" s="249"/>
      <c r="H231" s="133"/>
      <c r="I231" s="251"/>
      <c r="J231" s="133"/>
      <c r="K231" s="133"/>
      <c r="L231" s="140"/>
    </row>
    <row r="232" spans="2:12" x14ac:dyDescent="0.3">
      <c r="B232" s="212"/>
      <c r="C232" s="133"/>
      <c r="D232" s="133"/>
      <c r="E232" s="144"/>
      <c r="G232" s="249"/>
    </row>
  </sheetData>
  <sheetProtection sheet="1" objects="1" scenarios="1" formatCells="0" formatColumns="0" formatRows="0" insertColumns="0" insertRows="0" deleteRows="0"/>
  <mergeCells count="53">
    <mergeCell ref="F15:I15"/>
    <mergeCell ref="F22:I22"/>
    <mergeCell ref="F26:I26"/>
    <mergeCell ref="H139:J139"/>
    <mergeCell ref="E203:F203"/>
    <mergeCell ref="E153:F153"/>
    <mergeCell ref="E157:F157"/>
    <mergeCell ref="E161:F161"/>
    <mergeCell ref="E180:F180"/>
    <mergeCell ref="E184:F184"/>
    <mergeCell ref="E191:F191"/>
    <mergeCell ref="E195:F195"/>
    <mergeCell ref="E145:F145"/>
    <mergeCell ref="E174:F174"/>
    <mergeCell ref="E175:F175"/>
    <mergeCell ref="E202:F202"/>
    <mergeCell ref="D222:H222"/>
    <mergeCell ref="H140:J140"/>
    <mergeCell ref="E144:F144"/>
    <mergeCell ref="E146:F146"/>
    <mergeCell ref="A1:D1"/>
    <mergeCell ref="F11:I11"/>
    <mergeCell ref="F12:I12"/>
    <mergeCell ref="F13:I13"/>
    <mergeCell ref="F14:I14"/>
    <mergeCell ref="D7:H7"/>
    <mergeCell ref="D8:H8"/>
    <mergeCell ref="D9:H9"/>
    <mergeCell ref="D11:D14"/>
    <mergeCell ref="E11:E14"/>
    <mergeCell ref="F10:I10"/>
    <mergeCell ref="C140:D140"/>
    <mergeCell ref="E143:J143"/>
    <mergeCell ref="E139:G139"/>
    <mergeCell ref="E140:G140"/>
    <mergeCell ref="D221:H221"/>
    <mergeCell ref="C139:D139"/>
    <mergeCell ref="B144:D144"/>
    <mergeCell ref="E208:F208"/>
    <mergeCell ref="D17:D21"/>
    <mergeCell ref="D24:D25"/>
    <mergeCell ref="E17:E21"/>
    <mergeCell ref="E24:E25"/>
    <mergeCell ref="B39:D39"/>
    <mergeCell ref="D37:G37"/>
    <mergeCell ref="F17:I17"/>
    <mergeCell ref="F18:I18"/>
    <mergeCell ref="F19:I19"/>
    <mergeCell ref="F20:I20"/>
    <mergeCell ref="F21:I21"/>
    <mergeCell ref="F24:I24"/>
    <mergeCell ref="F25:I25"/>
    <mergeCell ref="F38:G38"/>
  </mergeCells>
  <conditionalFormatting sqref="A40 E48 E54 E60 E75 E89 E98 E104 E113 E121 E128 A77 A115">
    <cfRule type="cellIs" dxfId="16" priority="25" operator="lessThan">
      <formula>1</formula>
    </cfRule>
    <cfRule type="cellIs" dxfId="15" priority="26" operator="equal">
      <formula>1</formula>
    </cfRule>
  </conditionalFormatting>
  <conditionalFormatting sqref="A40 E48">
    <cfRule type="containsText" dxfId="14" priority="23" operator="containsText" text="La suma del % de las actividades de la etapa debe llegar a 100%">
      <formula>NOT(ISERROR(SEARCH("La suma del % de las actividades de la etapa debe llegar a 100%",A40)))</formula>
    </cfRule>
  </conditionalFormatting>
  <conditionalFormatting sqref="A40">
    <cfRule type="containsErrors" dxfId="13" priority="24">
      <formula>ISERROR(A40)</formula>
    </cfRule>
  </conditionalFormatting>
  <conditionalFormatting sqref="A77 A115">
    <cfRule type="containsErrors" dxfId="12" priority="20">
      <formula>ISERROR(A77)</formula>
    </cfRule>
    <cfRule type="containsText" dxfId="11" priority="21" operator="containsText" text="La suma del % de las etapas de la fase debe llegar a 100%">
      <formula>NOT(ISERROR(SEARCH("La suma del % de las etapas de la fase debe llegar a 100%",A77)))</formula>
    </cfRule>
  </conditionalFormatting>
  <conditionalFormatting sqref="E27">
    <cfRule type="cellIs" dxfId="10" priority="10" operator="equal">
      <formula>1</formula>
    </cfRule>
    <cfRule type="cellIs" dxfId="9" priority="11" operator="equal">
      <formula>"Corregir, debe sumar 100%"</formula>
    </cfRule>
  </conditionalFormatting>
  <conditionalFormatting sqref="E54 E60 E75 E89 E98 E104 E113 E121 E128">
    <cfRule type="containsText" dxfId="8" priority="22" operator="containsText" text="La suma del % de las actividades de la etapa debe llegar a 100%">
      <formula>NOT(ISERROR(SEARCH("La suma del % de las actividades de la etapa debe llegar a 100%",E54)))</formula>
    </cfRule>
  </conditionalFormatting>
  <conditionalFormatting sqref="E202">
    <cfRule type="cellIs" dxfId="7" priority="2" operator="equal">
      <formula>1</formula>
    </cfRule>
  </conditionalFormatting>
  <conditionalFormatting sqref="E145:F152 E148:E173 E154:F156 E158:F160 E162:F173 E175:F179 E176:E191 E181:F183 E185:F190 E192:F194 E195 E196:F201 E203:E212 E204:F207 E209:F212">
    <cfRule type="cellIs" dxfId="6" priority="3" operator="equal">
      <formula>FALSE</formula>
    </cfRule>
  </conditionalFormatting>
  <conditionalFormatting sqref="E229:F229">
    <cfRule type="cellIs" dxfId="5" priority="1" operator="equal">
      <formula>1</formula>
    </cfRule>
  </conditionalFormatting>
  <conditionalFormatting sqref="F147:F152 F154:F156 F158:F160 F162:F173 F176:F179 F181:F183 F185:F190 F192:F194 F196:F201 F204:F207 F209:F212">
    <cfRule type="cellIs" dxfId="4" priority="19" operator="equal">
      <formula>"Pendiente"</formula>
    </cfRule>
  </conditionalFormatting>
  <conditionalFormatting sqref="G161">
    <cfRule type="cellIs" dxfId="3" priority="6" operator="equal">
      <formula>1</formula>
    </cfRule>
  </conditionalFormatting>
  <conditionalFormatting sqref="G145:H145 G146 G153 G157 E174 G174:H174 G175 G180 G184 G195 G202:H202 G203 G208">
    <cfRule type="cellIs" dxfId="2" priority="4" operator="equal">
      <formula>1</formula>
    </cfRule>
  </conditionalFormatting>
  <conditionalFormatting sqref="J15:J16 J22:J23 J26">
    <cfRule type="cellIs" dxfId="1" priority="8" operator="equal">
      <formula>1</formula>
    </cfRule>
    <cfRule type="cellIs" dxfId="0" priority="9" operator="equal">
      <formula>"Corregir, debe sumar 100%"</formula>
    </cfRule>
  </conditionalFormatting>
  <dataValidations count="6">
    <dataValidation type="list" allowBlank="1" showInputMessage="1" showErrorMessage="1" sqref="J17:J21 E63:E75 E117:E122 E107:E114 E101:E105 E92:E99 E86:E90 E124:E127 J11:J14 E57:E61 E51:E55 E79:E84 J24:J25 E42:E48" xr:uid="{78B2F4E4-2124-4EA5-8FC2-4EDB5B5709CD}">
      <formula1>"Seleccionar,NA,5%,10%,15%,20%,25%,30%,35%,40%,45%,50%,55%,60%,65%,70%,75%,80%,85%,90%,95%,100%"</formula1>
    </dataValidation>
    <dataValidation type="list" allowBlank="1" showInputMessage="1" showErrorMessage="1" sqref="E196:E201 E185:E190 E192:E194 E176:E179 E181:E183 E204:E207 E158:E160 E147:E152 E162:E173 E154:E156 E209:E212" xr:uid="{E73C78DC-0F79-4F87-AD5C-2E9DE80E422E}">
      <formula1>"Seleccionar,NA,Sin iniciar (0%),Avance inicial (1-25%),Avance intermedio (26-50%),Avance superior (51-75%),Casi terminada (76-90%),Finalizada (100%)"</formula1>
    </dataValidation>
    <dataValidation type="list" allowBlank="1" showInputMessage="1" showErrorMessage="1" sqref="E11:E14" xr:uid="{675113DE-6759-4063-B6A8-5AA91B31A181}">
      <formula1>"Seleccionar,5%,10%,15%"</formula1>
    </dataValidation>
    <dataValidation type="list" allowBlank="1" showInputMessage="1" showErrorMessage="1" sqref="E17:E21" xr:uid="{6784F987-B9C6-4E36-A271-4226488BD429}">
      <formula1>"Seleccionar,30%,35%,40%,45%,50%,55%,60%,65%,70%"</formula1>
    </dataValidation>
    <dataValidation type="list" allowBlank="1" showInputMessage="1" showErrorMessage="1" sqref="E24:E25" xr:uid="{56635653-6C3F-48F5-A379-C3AC4E6FF396}">
      <formula1>"Seleccionar,15%,20%,25%,30%,35%,40%,45%,50%,55%,60%,65%,70%"</formula1>
    </dataValidation>
    <dataValidation type="list" allowBlank="1" showInputMessage="1" showErrorMessage="1" sqref="F224" xr:uid="{9C8A45AB-154D-4916-A1A8-6B88B29A18B8}">
      <formula1>"Seleccionar,30 de marzo,30 de junio,30 de septiembre,31 de diciembre"</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8D143-2174-4302-AC82-C1A2C457CC4E}">
  <dimension ref="B1:AY22"/>
  <sheetViews>
    <sheetView showGridLines="0" zoomScale="68" zoomScaleNormal="68" workbookViewId="0">
      <selection activeCell="B1" sqref="B1"/>
    </sheetView>
  </sheetViews>
  <sheetFormatPr baseColWidth="10" defaultRowHeight="14.4" x14ac:dyDescent="0.3"/>
  <cols>
    <col min="1" max="1" width="3.33203125" style="91" customWidth="1"/>
    <col min="2" max="2" width="30.5546875" style="91" customWidth="1"/>
    <col min="3" max="3" width="11.33203125" style="91" customWidth="1"/>
    <col min="4" max="4" width="44.5546875" style="91" customWidth="1"/>
    <col min="5" max="5" width="16" style="92" customWidth="1"/>
    <col min="6" max="6" width="37.44140625" style="91" customWidth="1"/>
    <col min="7" max="7" width="58.88671875" style="91" customWidth="1"/>
    <col min="8" max="9" width="16" style="96" customWidth="1"/>
    <col min="10" max="11" width="16" style="91" customWidth="1"/>
    <col min="12" max="12" width="5.33203125" style="91" customWidth="1"/>
    <col min="13" max="13" width="16" style="91" customWidth="1"/>
    <col min="14" max="14" width="5.33203125" style="91" customWidth="1"/>
    <col min="15" max="15" width="16" style="91" customWidth="1"/>
    <col min="16" max="16" width="5.33203125" style="91" customWidth="1"/>
    <col min="17" max="17" width="16" style="91" customWidth="1"/>
    <col min="18" max="18" width="5.33203125" style="91" customWidth="1"/>
    <col min="19" max="19" width="16" style="91" customWidth="1"/>
    <col min="20" max="20" width="5.33203125" style="91" customWidth="1"/>
    <col min="21" max="16384" width="11.5546875" style="91"/>
  </cols>
  <sheetData>
    <row r="1" spans="2:51" x14ac:dyDescent="0.3">
      <c r="B1" s="134" t="s">
        <v>492</v>
      </c>
      <c r="H1" s="93"/>
      <c r="I1" s="93"/>
      <c r="J1" s="94"/>
      <c r="K1" s="94"/>
      <c r="L1" s="94"/>
      <c r="M1" s="94"/>
      <c r="N1" s="94"/>
      <c r="O1" s="94"/>
      <c r="P1" s="94"/>
      <c r="Q1" s="94"/>
      <c r="R1" s="94"/>
      <c r="S1" s="94"/>
      <c r="T1" s="94"/>
      <c r="U1" s="94"/>
      <c r="V1" s="94"/>
      <c r="W1" s="94"/>
    </row>
    <row r="2" spans="2:51" x14ac:dyDescent="0.3">
      <c r="B2" s="134" t="s">
        <v>493</v>
      </c>
      <c r="H2" s="93"/>
      <c r="I2" s="93"/>
      <c r="J2" s="94"/>
      <c r="K2" s="94"/>
      <c r="L2" s="94"/>
      <c r="M2" s="94"/>
      <c r="N2" s="94"/>
      <c r="O2" s="94"/>
      <c r="P2" s="94"/>
      <c r="Q2" s="94"/>
      <c r="R2" s="94"/>
      <c r="S2" s="94"/>
      <c r="T2" s="94"/>
      <c r="U2" s="94"/>
      <c r="V2" s="94"/>
      <c r="W2" s="94"/>
    </row>
    <row r="3" spans="2:51" x14ac:dyDescent="0.3">
      <c r="H3" s="93"/>
      <c r="I3" s="93"/>
      <c r="J3" s="94"/>
      <c r="K3" s="94"/>
      <c r="L3" s="94"/>
      <c r="M3" s="94"/>
      <c r="N3" s="94"/>
      <c r="O3" s="94"/>
      <c r="P3" s="94"/>
      <c r="Q3" s="94"/>
      <c r="R3" s="94"/>
      <c r="S3" s="94"/>
      <c r="T3" s="94"/>
      <c r="U3" s="94"/>
      <c r="V3" s="94"/>
      <c r="W3" s="94"/>
    </row>
    <row r="4" spans="2:51" x14ac:dyDescent="0.3">
      <c r="H4" s="93"/>
      <c r="I4" s="93"/>
      <c r="J4" s="94"/>
      <c r="K4" s="94"/>
      <c r="L4" s="94"/>
      <c r="M4" s="94"/>
      <c r="N4" s="94"/>
      <c r="O4" s="94"/>
      <c r="P4" s="94"/>
      <c r="Q4" s="94"/>
      <c r="R4" s="94"/>
      <c r="S4" s="94"/>
      <c r="T4" s="94"/>
      <c r="U4" s="94"/>
      <c r="V4" s="94"/>
      <c r="W4" s="94"/>
    </row>
    <row r="5" spans="2:51" x14ac:dyDescent="0.3">
      <c r="H5" s="93"/>
      <c r="I5" s="93"/>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row>
    <row r="6" spans="2:51" x14ac:dyDescent="0.3">
      <c r="H6" s="93"/>
      <c r="I6" s="93"/>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row>
    <row r="7" spans="2:51" x14ac:dyDescent="0.3">
      <c r="H7" s="93"/>
      <c r="I7" s="93"/>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94"/>
      <c r="AM7" s="94"/>
      <c r="AN7" s="94"/>
      <c r="AO7" s="94"/>
      <c r="AP7" s="94"/>
      <c r="AQ7" s="94"/>
      <c r="AR7" s="94"/>
      <c r="AS7" s="94"/>
      <c r="AT7" s="94"/>
      <c r="AU7" s="94"/>
      <c r="AV7" s="94"/>
      <c r="AW7" s="94"/>
      <c r="AX7" s="94"/>
      <c r="AY7" s="94"/>
    </row>
    <row r="8" spans="2:51" x14ac:dyDescent="0.3">
      <c r="E8" s="95"/>
      <c r="H8" s="93"/>
      <c r="I8" s="93"/>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94"/>
    </row>
    <row r="9" spans="2:51" ht="45" customHeight="1" x14ac:dyDescent="0.3">
      <c r="B9" s="424" t="s">
        <v>411</v>
      </c>
      <c r="C9" s="424"/>
      <c r="D9" s="424"/>
      <c r="F9" s="424" t="s">
        <v>412</v>
      </c>
      <c r="G9" s="424"/>
      <c r="I9" s="424" t="s">
        <v>413</v>
      </c>
      <c r="J9" s="424"/>
      <c r="K9" s="424"/>
      <c r="L9" s="424"/>
      <c r="M9" s="424"/>
      <c r="N9" s="424"/>
      <c r="O9" s="424"/>
      <c r="P9" s="424"/>
      <c r="Q9" s="424"/>
      <c r="R9" s="424"/>
      <c r="S9" s="97"/>
      <c r="T9" s="97"/>
      <c r="U9" s="94"/>
      <c r="V9" s="94"/>
      <c r="W9" s="94"/>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94"/>
    </row>
    <row r="10" spans="2:51" x14ac:dyDescent="0.3">
      <c r="U10" s="94"/>
      <c r="V10" s="94"/>
      <c r="W10" s="94"/>
      <c r="X10" s="94"/>
      <c r="Y10" s="94"/>
      <c r="Z10" s="94"/>
      <c r="AA10" s="94"/>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94"/>
    </row>
    <row r="11" spans="2:51" s="99" customFormat="1" ht="24" customHeight="1" x14ac:dyDescent="0.3">
      <c r="B11" s="425" t="s">
        <v>414</v>
      </c>
      <c r="C11" s="425"/>
      <c r="D11" s="425"/>
      <c r="E11" s="425"/>
      <c r="F11" s="425"/>
      <c r="G11" s="425"/>
      <c r="H11" s="425"/>
      <c r="I11" s="425"/>
      <c r="J11" s="425"/>
      <c r="K11" s="425"/>
      <c r="L11" s="425"/>
      <c r="M11" s="425"/>
      <c r="N11" s="425"/>
      <c r="O11" s="425"/>
      <c r="P11" s="425"/>
      <c r="Q11" s="425"/>
      <c r="R11" s="425"/>
      <c r="S11" s="425"/>
      <c r="T11" s="425"/>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row>
    <row r="12" spans="2:51" x14ac:dyDescent="0.3">
      <c r="B12" s="100" t="s">
        <v>415</v>
      </c>
      <c r="F12" s="100" t="s">
        <v>416</v>
      </c>
      <c r="I12" s="100" t="s">
        <v>417</v>
      </c>
      <c r="U12" s="94"/>
      <c r="V12" s="94"/>
      <c r="W12" s="94"/>
      <c r="X12" s="94"/>
      <c r="Y12" s="94"/>
      <c r="Z12" s="94"/>
      <c r="AA12" s="94"/>
      <c r="AB12" s="94"/>
      <c r="AC12" s="94"/>
      <c r="AD12" s="94"/>
      <c r="AE12" s="94"/>
      <c r="AF12" s="94"/>
      <c r="AG12" s="94"/>
      <c r="AH12" s="94"/>
      <c r="AI12" s="94"/>
      <c r="AJ12" s="94"/>
      <c r="AK12" s="94"/>
      <c r="AL12" s="94"/>
      <c r="AM12" s="94"/>
      <c r="AN12" s="94"/>
      <c r="AO12" s="94"/>
      <c r="AP12" s="94"/>
      <c r="AQ12" s="94"/>
      <c r="AR12" s="94"/>
      <c r="AS12" s="94"/>
      <c r="AT12" s="94"/>
      <c r="AU12" s="94"/>
      <c r="AV12" s="94"/>
      <c r="AW12" s="94"/>
      <c r="AX12" s="94"/>
      <c r="AY12" s="94"/>
    </row>
    <row r="13" spans="2:51" ht="6.75" customHeight="1" thickBot="1" x14ac:dyDescent="0.35">
      <c r="B13" s="100"/>
      <c r="E13" s="101"/>
      <c r="I13" s="100"/>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row>
    <row r="14" spans="2:51" ht="23.25" customHeight="1" thickBot="1" x14ac:dyDescent="0.35">
      <c r="B14" s="102" t="s">
        <v>418</v>
      </c>
      <c r="C14" s="426" t="s">
        <v>419</v>
      </c>
      <c r="D14" s="427"/>
      <c r="F14" s="102" t="s">
        <v>410</v>
      </c>
      <c r="G14" s="103" t="s">
        <v>419</v>
      </c>
      <c r="I14" s="428" t="s">
        <v>420</v>
      </c>
      <c r="J14" s="429"/>
      <c r="K14" s="432" t="s">
        <v>410</v>
      </c>
      <c r="L14" s="433"/>
      <c r="M14" s="433"/>
      <c r="N14" s="433"/>
      <c r="O14" s="433"/>
      <c r="P14" s="433"/>
      <c r="Q14" s="433"/>
      <c r="R14" s="433"/>
      <c r="S14" s="433"/>
      <c r="T14" s="434"/>
      <c r="U14" s="94"/>
      <c r="V14" s="94"/>
      <c r="W14" s="94"/>
      <c r="X14" s="94"/>
      <c r="Y14" s="94"/>
      <c r="Z14" s="94"/>
      <c r="AA14" s="94"/>
      <c r="AB14" s="94"/>
      <c r="AC14" s="94"/>
      <c r="AD14" s="94"/>
      <c r="AE14" s="94"/>
      <c r="AF14" s="94"/>
      <c r="AG14" s="94"/>
      <c r="AH14" s="94"/>
      <c r="AI14" s="94"/>
      <c r="AJ14" s="94"/>
      <c r="AK14" s="94"/>
      <c r="AL14" s="94"/>
      <c r="AM14" s="94"/>
      <c r="AN14" s="94"/>
      <c r="AO14" s="94"/>
      <c r="AP14" s="94"/>
      <c r="AQ14" s="94"/>
      <c r="AR14" s="94"/>
      <c r="AS14" s="94"/>
      <c r="AT14" s="94"/>
      <c r="AU14" s="94"/>
      <c r="AV14" s="94"/>
      <c r="AW14" s="94"/>
      <c r="AX14" s="94"/>
      <c r="AY14" s="94"/>
    </row>
    <row r="15" spans="2:51" ht="32.25" customHeight="1" thickBot="1" x14ac:dyDescent="0.35">
      <c r="B15" s="104" t="s">
        <v>421</v>
      </c>
      <c r="C15" s="418" t="s">
        <v>422</v>
      </c>
      <c r="D15" s="419"/>
      <c r="E15" s="105"/>
      <c r="F15" s="104" t="s">
        <v>423</v>
      </c>
      <c r="G15" s="106" t="s">
        <v>424</v>
      </c>
      <c r="I15" s="430"/>
      <c r="J15" s="431"/>
      <c r="K15" s="435" t="str">
        <f>F15</f>
        <v>Mínimo</v>
      </c>
      <c r="L15" s="436"/>
      <c r="M15" s="435" t="str">
        <f>F16</f>
        <v>Menor</v>
      </c>
      <c r="N15" s="436"/>
      <c r="O15" s="435" t="str">
        <f>F17</f>
        <v>Significativo</v>
      </c>
      <c r="P15" s="436"/>
      <c r="Q15" s="435" t="str">
        <f>F18</f>
        <v>Mayor</v>
      </c>
      <c r="R15" s="436"/>
      <c r="S15" s="435" t="str">
        <f>F19</f>
        <v>Muy severo</v>
      </c>
      <c r="T15" s="436"/>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row>
    <row r="16" spans="2:51" s="94" customFormat="1" ht="48" customHeight="1" thickBot="1" x14ac:dyDescent="0.35">
      <c r="B16" s="104" t="s">
        <v>425</v>
      </c>
      <c r="C16" s="418" t="s">
        <v>426</v>
      </c>
      <c r="D16" s="419"/>
      <c r="E16" s="105"/>
      <c r="F16" s="104" t="s">
        <v>427</v>
      </c>
      <c r="G16" s="106" t="s">
        <v>428</v>
      </c>
      <c r="H16" s="93"/>
      <c r="I16" s="420" t="s">
        <v>418</v>
      </c>
      <c r="J16" s="107" t="str">
        <f>B15</f>
        <v>Excepcional</v>
      </c>
      <c r="K16" s="108" t="s">
        <v>429</v>
      </c>
      <c r="L16" s="109">
        <v>0.04</v>
      </c>
      <c r="M16" s="108" t="s">
        <v>429</v>
      </c>
      <c r="N16" s="109">
        <v>0.08</v>
      </c>
      <c r="O16" s="108" t="s">
        <v>429</v>
      </c>
      <c r="P16" s="109">
        <v>0.12</v>
      </c>
      <c r="Q16" s="110" t="s">
        <v>430</v>
      </c>
      <c r="R16" s="111">
        <v>0.16</v>
      </c>
      <c r="S16" s="110" t="s">
        <v>430</v>
      </c>
      <c r="T16" s="111">
        <v>0.2</v>
      </c>
      <c r="V16" s="112" t="s">
        <v>429</v>
      </c>
    </row>
    <row r="17" spans="2:51" s="94" customFormat="1" ht="48" customHeight="1" thickBot="1" x14ac:dyDescent="0.35">
      <c r="B17" s="104" t="s">
        <v>431</v>
      </c>
      <c r="C17" s="418" t="s">
        <v>432</v>
      </c>
      <c r="D17" s="419"/>
      <c r="E17" s="105"/>
      <c r="F17" s="104" t="s">
        <v>433</v>
      </c>
      <c r="G17" s="106" t="s">
        <v>434</v>
      </c>
      <c r="H17" s="93"/>
      <c r="I17" s="421"/>
      <c r="J17" s="107" t="str">
        <f t="shared" ref="J17:J19" si="0">B16</f>
        <v>Esporádica</v>
      </c>
      <c r="K17" s="108" t="s">
        <v>429</v>
      </c>
      <c r="L17" s="113">
        <v>0.08</v>
      </c>
      <c r="M17" s="110" t="s">
        <v>430</v>
      </c>
      <c r="N17" s="114">
        <v>0.16</v>
      </c>
      <c r="O17" s="110" t="s">
        <v>430</v>
      </c>
      <c r="P17" s="114">
        <v>0.24</v>
      </c>
      <c r="Q17" s="115" t="s">
        <v>435</v>
      </c>
      <c r="R17" s="116">
        <v>0.32</v>
      </c>
      <c r="S17" s="115" t="s">
        <v>435</v>
      </c>
      <c r="T17" s="116">
        <v>0.4</v>
      </c>
      <c r="V17" s="112" t="s">
        <v>430</v>
      </c>
    </row>
    <row r="18" spans="2:51" s="94" customFormat="1" ht="48" customHeight="1" thickBot="1" x14ac:dyDescent="0.35">
      <c r="B18" s="104" t="s">
        <v>436</v>
      </c>
      <c r="C18" s="418" t="s">
        <v>437</v>
      </c>
      <c r="D18" s="419"/>
      <c r="E18" s="105"/>
      <c r="F18" s="104" t="s">
        <v>438</v>
      </c>
      <c r="G18" s="106" t="s">
        <v>439</v>
      </c>
      <c r="H18" s="93"/>
      <c r="I18" s="421"/>
      <c r="J18" s="107" t="str">
        <f t="shared" si="0"/>
        <v>Moderada</v>
      </c>
      <c r="K18" s="108" t="s">
        <v>429</v>
      </c>
      <c r="L18" s="109">
        <v>0.12</v>
      </c>
      <c r="M18" s="110" t="s">
        <v>430</v>
      </c>
      <c r="N18" s="111">
        <v>0.24</v>
      </c>
      <c r="O18" s="115" t="s">
        <v>435</v>
      </c>
      <c r="P18" s="117">
        <v>0.36</v>
      </c>
      <c r="Q18" s="118" t="s">
        <v>440</v>
      </c>
      <c r="R18" s="119">
        <v>0.48</v>
      </c>
      <c r="S18" s="118" t="s">
        <v>440</v>
      </c>
      <c r="T18" s="119">
        <v>0.6</v>
      </c>
      <c r="V18" s="112" t="s">
        <v>435</v>
      </c>
    </row>
    <row r="19" spans="2:51" s="94" customFormat="1" ht="48" customHeight="1" thickBot="1" x14ac:dyDescent="0.35">
      <c r="B19" s="104" t="s">
        <v>441</v>
      </c>
      <c r="C19" s="418" t="s">
        <v>442</v>
      </c>
      <c r="D19" s="419"/>
      <c r="E19" s="105"/>
      <c r="F19" s="104" t="s">
        <v>443</v>
      </c>
      <c r="G19" s="106" t="s">
        <v>444</v>
      </c>
      <c r="H19" s="93"/>
      <c r="I19" s="421"/>
      <c r="J19" s="107" t="str">
        <f t="shared" si="0"/>
        <v>Frecuente</v>
      </c>
      <c r="K19" s="110" t="s">
        <v>430</v>
      </c>
      <c r="L19" s="111">
        <v>0.16</v>
      </c>
      <c r="M19" s="115" t="s">
        <v>435</v>
      </c>
      <c r="N19" s="117">
        <v>0.32</v>
      </c>
      <c r="O19" s="118" t="s">
        <v>440</v>
      </c>
      <c r="P19" s="119">
        <v>0.48</v>
      </c>
      <c r="Q19" s="120" t="s">
        <v>445</v>
      </c>
      <c r="R19" s="121">
        <v>0.64</v>
      </c>
      <c r="S19" s="120" t="s">
        <v>445</v>
      </c>
      <c r="T19" s="121">
        <v>0.8</v>
      </c>
      <c r="V19" s="122" t="s">
        <v>440</v>
      </c>
    </row>
    <row r="20" spans="2:51" s="94" customFormat="1" ht="48" customHeight="1" thickBot="1" x14ac:dyDescent="0.35">
      <c r="B20" s="423" t="s">
        <v>446</v>
      </c>
      <c r="C20" s="423"/>
      <c r="D20" s="423"/>
      <c r="E20" s="123"/>
      <c r="F20" s="423" t="s">
        <v>446</v>
      </c>
      <c r="G20" s="423"/>
      <c r="H20" s="93"/>
      <c r="I20" s="422"/>
      <c r="J20" s="107" t="str">
        <f>B19</f>
        <v>Siempre</v>
      </c>
      <c r="K20" s="110" t="s">
        <v>430</v>
      </c>
      <c r="L20" s="111">
        <v>0.2</v>
      </c>
      <c r="M20" s="115" t="s">
        <v>435</v>
      </c>
      <c r="N20" s="117">
        <v>0.4</v>
      </c>
      <c r="O20" s="118" t="s">
        <v>440</v>
      </c>
      <c r="P20" s="119">
        <v>0.6</v>
      </c>
      <c r="Q20" s="120" t="s">
        <v>445</v>
      </c>
      <c r="R20" s="121">
        <v>0.8</v>
      </c>
      <c r="S20" s="120" t="s">
        <v>445</v>
      </c>
      <c r="T20" s="121">
        <v>1</v>
      </c>
      <c r="V20" s="112" t="s">
        <v>445</v>
      </c>
    </row>
    <row r="21" spans="2:51" s="124" customFormat="1" ht="18" customHeight="1" x14ac:dyDescent="0.3">
      <c r="E21" s="123"/>
      <c r="H21" s="125"/>
      <c r="I21" s="417" t="s">
        <v>446</v>
      </c>
      <c r="J21" s="417"/>
      <c r="K21" s="417"/>
      <c r="L21" s="417"/>
      <c r="M21" s="417"/>
      <c r="N21" s="417"/>
      <c r="O21" s="417"/>
      <c r="P21" s="417"/>
      <c r="Q21" s="417"/>
      <c r="R21" s="417"/>
      <c r="S21" s="417"/>
      <c r="T21" s="417"/>
      <c r="U21" s="126"/>
      <c r="V21" s="127"/>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row>
    <row r="22" spans="2:51" ht="15" customHeight="1" x14ac:dyDescent="0.3">
      <c r="U22" s="94"/>
      <c r="V22" s="128"/>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row>
  </sheetData>
  <mergeCells count="21">
    <mergeCell ref="B9:D9"/>
    <mergeCell ref="F9:G9"/>
    <mergeCell ref="I9:R9"/>
    <mergeCell ref="B11:T11"/>
    <mergeCell ref="C14:D14"/>
    <mergeCell ref="I14:J15"/>
    <mergeCell ref="K14:T14"/>
    <mergeCell ref="C15:D15"/>
    <mergeCell ref="K15:L15"/>
    <mergeCell ref="M15:N15"/>
    <mergeCell ref="O15:P15"/>
    <mergeCell ref="Q15:R15"/>
    <mergeCell ref="S15:T15"/>
    <mergeCell ref="I21:T21"/>
    <mergeCell ref="C16:D16"/>
    <mergeCell ref="I16:I20"/>
    <mergeCell ref="C17:D17"/>
    <mergeCell ref="C18:D18"/>
    <mergeCell ref="C19:D19"/>
    <mergeCell ref="B20:D20"/>
    <mergeCell ref="F20:G2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1. Lista costos</vt:lpstr>
      <vt:lpstr>2. Detalle costos</vt:lpstr>
      <vt:lpstr>3. Costos del proyecto</vt:lpstr>
      <vt:lpstr>4. Flujo de costos</vt:lpstr>
      <vt:lpstr>5.Presupuesto</vt:lpstr>
      <vt:lpstr>6.1. Cronograma No PIP</vt:lpstr>
      <vt:lpstr>6.2. Cronograma No OP</vt:lpstr>
      <vt:lpstr>6.3. Cronograma OP</vt:lpstr>
      <vt:lpstr>A</vt:lpstr>
      <vt:lpstr>7. Riesgos</vt:lpstr>
      <vt:lpstr>'2. Detalle costos'!_ftnref1</vt:lpstr>
      <vt:lpstr>'3. Costos del proyecto'!_Toc167439379</vt:lpstr>
      <vt:lpstr>'5.Presupuesto'!_Toc167439381</vt:lpstr>
      <vt:lpstr>A!_Toc528305633</vt:lpstr>
      <vt:lpstr>'5.Presupuesto'!Área_de_impresión</vt:lpstr>
      <vt:lpstr>Exposición</vt:lpstr>
      <vt:lpstr>Impacto</vt:lpstr>
      <vt:lpstr>Probabilidad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2024-06-12T23:56:16Z</dcterms:modified>
</cp:coreProperties>
</file>