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805" windowHeight="7830" activeTab="0"/>
  </bookViews>
  <sheets>
    <sheet name="BalanceGeneral_Situacion" sheetId="1" r:id="rId1"/>
    <sheet name="EstadoResultados_Rendimiento" sheetId="2" r:id="rId2"/>
    <sheet name="EstadoSituacionEvolucionBienes" sheetId="3" r:id="rId3"/>
    <sheet name="EstadoFinancieroSegmentos" sheetId="4" r:id="rId4"/>
    <sheet name="Data" sheetId="5" r:id="rId5"/>
  </sheets>
  <definedNames>
    <definedName name="_xlnm.Print_Area" localSheetId="0">'BalanceGeneral_Situacion'!$A$1:$E$186</definedName>
    <definedName name="_xlnm.Print_Area" localSheetId="1">'EstadoResultados_Rendimiento'!$A$1:$E$232</definedName>
    <definedName name="_xlnm.Print_Area" localSheetId="2">'EstadoSituacionEvolucionBienes'!$A$1:$T$94</definedName>
  </definedNames>
  <calcPr fullCalcOnLoad="1"/>
</workbook>
</file>

<file path=xl/sharedStrings.xml><?xml version="1.0" encoding="utf-8"?>
<sst xmlns="http://schemas.openxmlformats.org/spreadsheetml/2006/main" count="3131" uniqueCount="1627">
  <si>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</si>
  <si>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</si>
  <si>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</si>
  <si>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</si>
  <si>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</si>
  <si>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</si>
  <si>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</si>
  <si>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</si>
  <si>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</si>
  <si>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</si>
  <si>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</si>
  <si>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</si>
  <si>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</si>
  <si>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</si>
  <si>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</si>
  <si>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</si>
  <si>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</si>
  <si>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</si>
  <si>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</si>
  <si>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</si>
  <si>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</si>
  <si>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</si>
  <si>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</si>
  <si>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</si>
  <si>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</si>
  <si>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</si>
  <si>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</si>
  <si>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</si>
  <si>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</si>
  <si>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</si>
  <si>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</si>
  <si>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</si>
  <si>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</si>
  <si>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</si>
  <si>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</si>
  <si>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</si>
  <si>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</si>
  <si>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</si>
  <si>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</si>
  <si>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</si>
  <si>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</si>
  <si>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</si>
  <si>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</si>
  <si>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</si>
  <si>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</si>
  <si>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</si>
  <si>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</si>
  <si>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</si>
  <si>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</si>
  <si>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</si>
  <si>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</si>
  <si>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</si>
  <si>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</si>
  <si>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</si>
  <si>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</si>
  <si>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</si>
  <si>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</si>
  <si>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</si>
  <si>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</si>
  <si>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</si>
  <si>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</si>
  <si>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</si>
  <si>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</si>
  <si>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</si>
  <si>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</si>
  <si>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</si>
  <si>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</si>
  <si>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</si>
  <si>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</si>
  <si>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</si>
  <si>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</si>
  <si>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</si>
  <si>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</si>
  <si>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</si>
  <si>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</si>
  <si>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</si>
  <si>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</si>
  <si>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</si>
  <si>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</si>
  <si>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</si>
  <si>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</si>
  <si>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</si>
  <si>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</si>
  <si>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</si>
  <si>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</si>
  <si>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</si>
  <si>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</si>
  <si>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</si>
  <si>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</si>
  <si>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</si>
  <si>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</si>
  <si>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</si>
  <si>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</si>
  <si>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</si>
  <si>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</si>
  <si>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</si>
  <si>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</si>
  <si>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</si>
  <si>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</si>
  <si>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</si>
  <si>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</si>
  <si>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</si>
  <si>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</si>
  <si>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</si>
  <si>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</si>
  <si>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</si>
  <si>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</si>
  <si>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</si>
  <si>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</si>
  <si>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</si>
  <si>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</si>
  <si>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</si>
  <si>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</si>
  <si>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</si>
  <si>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</si>
  <si>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</si>
  <si>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</si>
  <si>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</si>
  <si>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</si>
  <si>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</si>
  <si>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</si>
  <si>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</si>
  <si>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</si>
  <si>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</si>
  <si>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</si>
  <si>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</si>
  <si>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</si>
  <si>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</si>
  <si>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</si>
  <si>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</si>
  <si>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</si>
  <si>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</si>
  <si>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</si>
  <si>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</si>
  <si>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</si>
  <si>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</si>
  <si>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</si>
  <si>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</si>
  <si>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</si>
  <si>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</si>
  <si>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</si>
  <si>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</si>
  <si>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</si>
  <si>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</si>
  <si>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</si>
  <si>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</si>
  <si>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</si>
  <si>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</si>
  <si>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</si>
  <si>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</si>
  <si>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</si>
  <si>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</si>
  <si>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</si>
  <si>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</si>
  <si>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</si>
  <si>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</si>
  <si>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</si>
  <si>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</si>
  <si>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</si>
  <si>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</si>
  <si>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</si>
  <si>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</si>
  <si>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</si>
  <si>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</si>
  <si>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</si>
  <si>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</si>
  <si>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</si>
  <si>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</si>
  <si>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</si>
  <si>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</si>
  <si>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</si>
  <si>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</si>
  <si>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</si>
  <si>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</si>
  <si>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</si>
  <si>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</si>
  <si>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</si>
  <si>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</si>
  <si>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</si>
  <si>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</si>
  <si>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</si>
  <si>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</si>
  <si>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</si>
  <si>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</si>
  <si>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</si>
  <si>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</si>
  <si>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</si>
  <si>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</si>
  <si>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</si>
  <si>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</si>
  <si>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</si>
  <si>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</si>
  <si>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</si>
  <si>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</si>
  <si>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</si>
  <si>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</si>
  <si>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</si>
  <si>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</si>
  <si>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</si>
  <si>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</si>
  <si>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</si>
  <si>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</si>
  <si>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</si>
  <si>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</si>
  <si>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</si>
  <si>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</si>
  <si>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</si>
  <si>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</si>
  <si>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</si>
  <si>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</si>
  <si>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</si>
  <si>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</si>
  <si>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</si>
  <si>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</si>
  <si>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</si>
  <si>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</si>
  <si>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</si>
  <si>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</si>
  <si>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</si>
  <si>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</si>
  <si>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</si>
  <si>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</si>
  <si>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</si>
  <si>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</si>
  <si>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</si>
  <si>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</si>
  <si>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</si>
  <si>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</si>
  <si>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</si>
  <si>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</si>
  <si>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</si>
  <si>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</si>
  <si>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</si>
  <si>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</si>
  <si>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</si>
  <si>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</si>
  <si>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</si>
  <si>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</si>
  <si>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</si>
  <si>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</si>
  <si>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</si>
  <si>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</si>
  <si>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</si>
  <si>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</si>
  <si>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</si>
  <si>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</si>
  <si>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</si>
  <si>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</si>
  <si>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</si>
  <si>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</si>
  <si>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</si>
  <si>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</si>
  <si>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</si>
  <si>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</si>
  <si>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</si>
  <si>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</si>
  <si>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</si>
  <si>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</si>
  <si>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</si>
  <si>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</si>
  <si>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</si>
  <si>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</si>
  <si>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</si>
  <si>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</si>
  <si>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</si>
  <si>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</si>
  <si>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</si>
  <si>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</si>
  <si>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</si>
  <si>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</si>
  <si>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</si>
  <si>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</si>
  <si>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</si>
  <si>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</si>
  <si>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</si>
  <si>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</si>
  <si>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</si>
  <si>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</si>
  <si>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</si>
  <si>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</si>
  <si>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</si>
  <si>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</si>
  <si>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</si>
  <si>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</si>
  <si>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</si>
  <si>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</si>
  <si>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</si>
  <si>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</si>
  <si>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</si>
  <si>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</si>
  <si>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</si>
  <si>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</si>
  <si>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</si>
  <si>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</si>
  <si>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</si>
  <si>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</si>
  <si>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</si>
  <si>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</si>
  <si>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</si>
  <si>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</si>
  <si>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</si>
  <si>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</si>
  <si>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</si>
  <si>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</si>
  <si>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</si>
  <si>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</si>
  <si>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</si>
  <si>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</si>
  <si>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</si>
  <si>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</si>
  <si>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</si>
  <si>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</si>
  <si>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</si>
  <si>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</si>
  <si>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</si>
  <si>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</si>
  <si>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</si>
  <si>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</si>
  <si>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</si>
  <si>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</si>
  <si>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</si>
  <si>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</si>
  <si>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</si>
  <si>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</si>
  <si>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</si>
  <si>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</si>
  <si>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</si>
  <si>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</si>
  <si>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</si>
  <si>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</si>
  <si>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</si>
  <si>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</si>
  <si>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</si>
  <si>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</si>
  <si>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</si>
  <si>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</si>
  <si>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</si>
  <si>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</si>
  <si>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</si>
  <si>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</si>
  <si>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</si>
  <si>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</si>
  <si>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</si>
  <si>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</si>
  <si>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</si>
  <si>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</si>
  <si>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</si>
  <si>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</si>
  <si>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</si>
  <si>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</si>
  <si>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</si>
  <si>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</si>
  <si>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</si>
  <si>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</si>
  <si>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</si>
  <si>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</si>
  <si>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</si>
  <si>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</si>
  <si>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</si>
  <si>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</si>
  <si>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</si>
  <si>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</si>
  <si>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</si>
  <si>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</si>
  <si>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</si>
  <si>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</si>
  <si>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</si>
  <si>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</si>
  <si>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</si>
  <si>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</si>
  <si>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</si>
  <si>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</si>
  <si>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</si>
  <si>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</si>
  <si>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</si>
  <si>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</si>
  <si>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</si>
  <si>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</si>
  <si>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</si>
  <si>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</si>
  <si>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</si>
  <si>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</si>
  <si>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</si>
  <si>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</si>
  <si>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</si>
  <si>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</si>
  <si>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</si>
  <si>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</si>
  <si>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</si>
  <si>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</si>
  <si>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</si>
  <si>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</si>
  <si>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</si>
  <si>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</si>
  <si>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</si>
  <si>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</si>
  <si>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</si>
  <si>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</si>
  <si>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</si>
  <si>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</si>
  <si>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</si>
  <si>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</si>
  <si>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</si>
  <si>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</si>
  <si>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</si>
  <si>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</si>
  <si>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</si>
  <si>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</si>
  <si>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</si>
  <si>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</si>
  <si>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</si>
  <si>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</si>
  <si>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</si>
  <si>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</si>
  <si>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</si>
  <si>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</si>
  <si>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</si>
  <si>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</si>
  <si>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</si>
  <si>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</si>
  <si>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</si>
  <si>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</si>
  <si>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</si>
  <si>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</si>
  <si>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</si>
  <si>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</si>
  <si>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</si>
  <si>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</si>
  <si>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</si>
  <si>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</si>
  <si>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</si>
  <si>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</si>
  <si>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</si>
  <si>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</si>
  <si>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</si>
  <si>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</si>
  <si>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</si>
  <si>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</si>
  <si>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</si>
  <si>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</si>
  <si>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</si>
  <si>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</si>
  <si>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</si>
  <si>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</si>
  <si>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</si>
  <si>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</si>
  <si>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</si>
  <si>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</si>
  <si>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</si>
  <si>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</si>
  <si>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</si>
  <si>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</si>
  <si>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</si>
  <si>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</si>
  <si>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</si>
  <si>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</si>
  <si>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</si>
  <si>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</si>
  <si>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</si>
  <si>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</si>
  <si>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</si>
  <si>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</si>
  <si>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</si>
  <si>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</si>
  <si>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</si>
  <si>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</si>
  <si>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</si>
  <si>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</si>
  <si>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</si>
  <si>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</si>
  <si>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</si>
  <si>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</si>
  <si>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</si>
  <si>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</si>
  <si>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</si>
  <si>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</si>
  <si>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</si>
  <si>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</si>
  <si>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</si>
  <si>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</si>
  <si>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</si>
  <si>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</si>
  <si>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</si>
  <si>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</si>
  <si>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</si>
  <si>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</si>
  <si>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</si>
  <si>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</si>
  <si>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</si>
  <si>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</si>
  <si>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</si>
  <si>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</si>
  <si>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</si>
  <si>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</si>
  <si>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</si>
  <si>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</si>
  <si>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</si>
  <si>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</si>
  <si>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</si>
  <si>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</si>
  <si>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</si>
  <si>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</si>
  <si>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</si>
  <si>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</si>
  <si>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</si>
  <si>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</si>
  <si>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</si>
  <si>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</si>
  <si>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</si>
  <si>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</si>
  <si>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</si>
  <si>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</si>
  <si>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</si>
  <si>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</si>
  <si>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</si>
  <si>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</si>
  <si>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</si>
  <si>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</si>
  <si>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</si>
  <si>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</si>
  <si>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</si>
  <si>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</si>
  <si>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</si>
  <si>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</si>
  <si>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</si>
  <si>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</si>
  <si>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</si>
  <si>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</si>
  <si>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</si>
  <si>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</si>
  <si>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</si>
  <si>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</si>
  <si>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</si>
  <si>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</si>
  <si>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</si>
  <si>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</si>
  <si>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</si>
  <si>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</si>
  <si>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</si>
  <si>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</si>
  <si>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</si>
  <si>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</si>
  <si>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</si>
  <si>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</si>
  <si>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</si>
  <si>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</si>
  <si>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</si>
  <si>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</si>
  <si>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</si>
  <si>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</si>
  <si>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</si>
  <si>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</si>
  <si>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</si>
  <si>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</si>
  <si>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</si>
  <si>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</si>
  <si>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</si>
  <si>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</si>
  <si>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</si>
  <si>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</si>
  <si>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</si>
  <si>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</si>
  <si>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</si>
  <si>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</si>
  <si>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</si>
  <si>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</si>
  <si>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</si>
  <si>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</si>
  <si>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</si>
  <si>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</si>
  <si>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</si>
  <si>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</si>
  <si>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</si>
  <si>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</si>
  <si>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</si>
  <si>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</si>
  <si>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</si>
  <si>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</si>
  <si>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</si>
  <si>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</si>
  <si>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</si>
  <si>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</si>
  <si>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</si>
  <si>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</si>
  <si>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</si>
  <si>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</si>
  <si>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</si>
  <si>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</si>
  <si>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</si>
  <si>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</si>
  <si>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</si>
  <si>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</si>
  <si>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</si>
  <si>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</si>
  <si>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</si>
  <si>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</si>
  <si>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</si>
  <si>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</si>
  <si>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</si>
  <si>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</si>
  <si>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</si>
  <si>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</si>
  <si>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</si>
  <si>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</si>
  <si>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</si>
  <si>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</si>
  <si>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</si>
  <si>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</si>
  <si>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</si>
  <si>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</si>
  <si>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</si>
  <si>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</si>
  <si>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</si>
  <si>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</si>
  <si>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</si>
  <si>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</si>
  <si>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</si>
  <si>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</si>
  <si>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</si>
  <si>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</si>
  <si>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</si>
  <si>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</si>
  <si>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</si>
  <si>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</si>
  <si>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</si>
  <si>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</si>
  <si>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</si>
  <si>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</si>
  <si>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</si>
  <si>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</si>
  <si>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</si>
  <si>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</si>
  <si>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</si>
  <si>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</si>
  <si>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</si>
  <si>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</si>
  <si>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</si>
  <si>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</si>
  <si>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</si>
  <si>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</si>
  <si>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</si>
  <si>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</si>
  <si>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</si>
  <si>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</si>
  <si>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</si>
  <si>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</si>
  <si>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</si>
  <si>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</si>
  <si>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</si>
  <si>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</si>
  <si>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</si>
  <si>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</si>
  <si>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</si>
  <si>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</si>
  <si>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</si>
  <si>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</si>
  <si>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</si>
  <si>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</si>
  <si>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</si>
  <si>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</si>
  <si>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</si>
  <si>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</si>
  <si>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</si>
  <si>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</si>
  <si>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</si>
  <si>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</si>
  <si>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</si>
  <si>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</si>
  <si>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</si>
  <si>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</si>
  <si>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</si>
  <si>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</si>
  <si>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</si>
  <si>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</si>
  <si>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</si>
  <si>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</si>
  <si>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</si>
  <si>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</si>
  <si>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</si>
  <si>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</si>
  <si>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</si>
  <si>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</si>
  <si>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</si>
  <si>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</si>
  <si>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</si>
  <si>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</si>
  <si>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</si>
  <si>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</si>
  <si>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</si>
  <si>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</si>
  <si>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</si>
  <si>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</si>
  <si>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</si>
  <si>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</si>
  <si>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</si>
  <si>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</si>
  <si>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</si>
  <si>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</si>
  <si>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</si>
  <si>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</si>
  <si>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</si>
  <si>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</si>
  <si>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</si>
  <si>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</si>
  <si>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</si>
  <si>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</si>
  <si>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</si>
  <si>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</si>
  <si>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</si>
  <si>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</si>
  <si>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</si>
  <si>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</si>
  <si>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</si>
  <si>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</si>
  <si>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</si>
  <si>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</si>
  <si>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</si>
  <si>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</si>
  <si>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</si>
  <si>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</si>
  <si>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</si>
  <si>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</si>
  <si>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</si>
  <si>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</si>
  <si>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</si>
  <si>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</si>
  <si>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</si>
  <si>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</si>
  <si>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</si>
  <si>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</si>
  <si>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</si>
  <si>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</si>
  <si>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</si>
  <si>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</si>
  <si>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</si>
  <si>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</si>
  <si>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</si>
  <si>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</si>
  <si>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</si>
  <si>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</si>
  <si>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</si>
  <si>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</si>
  <si>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</si>
  <si>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</si>
  <si>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</si>
  <si>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</si>
  <si>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</si>
  <si>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</si>
  <si>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</si>
  <si>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</si>
  <si>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</si>
  <si>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</si>
  <si>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</si>
  <si>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</si>
  <si>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</si>
  <si>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</si>
  <si>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</si>
  <si>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</si>
  <si>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</si>
  <si>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</si>
  <si>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</si>
  <si>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</si>
  <si>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</si>
  <si>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</si>
  <si>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</si>
  <si>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</si>
  <si>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</si>
  <si>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</si>
  <si>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</si>
  <si>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</si>
  <si>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</si>
  <si>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</si>
  <si>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</si>
  <si>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</si>
  <si>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</si>
  <si>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</si>
  <si>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</si>
  <si>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</si>
  <si>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</si>
  <si>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</si>
  <si>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</si>
  <si>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</si>
  <si>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</si>
  <si>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</si>
  <si>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</si>
  <si>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</si>
  <si>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</si>
  <si>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</si>
  <si>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</si>
  <si>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</si>
  <si>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</si>
  <si>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</si>
  <si>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</si>
  <si>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</si>
  <si>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</si>
  <si>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</si>
  <si>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</si>
  <si>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</si>
  <si>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</si>
  <si>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</si>
  <si>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</si>
  <si>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</si>
  <si>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</si>
  <si>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</si>
  <si>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</si>
  <si>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</si>
  <si>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</si>
  <si>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</si>
  <si>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</si>
  <si>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</si>
  <si>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</si>
  <si>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</si>
  <si>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</si>
  <si>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</si>
  <si>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</si>
  <si>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</si>
  <si>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</si>
  <si>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</si>
  <si>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</si>
  <si>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</si>
  <si>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</si>
  <si>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</si>
  <si>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</si>
  <si>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</si>
  <si>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</si>
  <si>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</si>
  <si>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</si>
  <si>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</si>
  <si>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</si>
  <si>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</si>
  <si>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</si>
  <si>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</si>
  <si>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</si>
  <si>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</si>
  <si>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</si>
  <si>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</si>
  <si>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</si>
  <si>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</si>
  <si>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</si>
  <si>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</si>
  <si>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</si>
  <si>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</si>
  <si>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</si>
  <si>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</si>
  <si>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</si>
  <si>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</si>
  <si>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</si>
  <si>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</si>
  <si>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</si>
  <si>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</si>
  <si>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</si>
  <si>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</si>
  <si>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- En Colones -</t>
  </si>
  <si>
    <t>Incrementos</t>
  </si>
  <si>
    <t>Elaborado por:                                                                      Revisado por:                                                                      Aprobado por:</t>
  </si>
  <si>
    <t>Estado de Situación y Evolución de Bienes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</si>
  <si>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</si>
  <si>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</si>
  <si>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</si>
  <si>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</si>
  <si>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</si>
  <si>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</si>
  <si>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</si>
  <si>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</si>
  <si>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</si>
  <si>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</si>
  <si>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</si>
  <si>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</si>
  <si>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</si>
  <si>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</si>
  <si>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</si>
  <si>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</si>
  <si>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</si>
  <si>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</si>
  <si>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</si>
  <si>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</si>
  <si>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</si>
  <si>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>....</t>
  </si>
  <si>
    <t>(....)</t>
  </si>
  <si>
    <t>.... (....)</t>
  </si>
  <si>
    <t>///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</si>
  <si>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</si>
  <si>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</si>
  <si>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</si>
  <si>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</si>
  <si>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</si>
  <si>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</si>
  <si>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</si>
  <si>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</si>
  <si>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</si>
  <si>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</si>
  <si>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</si>
  <si>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</si>
  <si>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</si>
  <si>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</si>
  <si>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r>
      <t xml:space="preserve"> </t>
    </r>
    <r>
      <rPr>
        <sz val="8"/>
        <rFont val="Arial"/>
        <family val="2"/>
      </rPr>
      <t>Vias de comunicación terrestre</t>
    </r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</si>
  <si>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</si>
  <si>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</si>
  <si>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</si>
  <si>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</si>
  <si>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</si>
  <si>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</si>
  <si>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</si>
  <si>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</si>
  <si>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</si>
  <si>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</si>
  <si>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</si>
  <si>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</si>
  <si>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</si>
  <si>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</si>
  <si>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</si>
  <si>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</si>
  <si>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</si>
  <si>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</si>
  <si>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</si>
  <si>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</si>
  <si>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</si>
  <si>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Totales</t>
  </si>
  <si>
    <t>(*): Deberán separarse los activos generadores de efectivo de aquellos que no son.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</si>
  <si>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</si>
  <si>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</si>
  <si>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</si>
  <si>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</si>
  <si>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</si>
  <si>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</si>
  <si>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</si>
  <si>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</si>
  <si>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ESTADO DE INFORMACIÓN FINANCIERA POR SEGMENTOS</t>
  </si>
  <si>
    <t>- Al 31 de Diciembre de X -</t>
  </si>
  <si>
    <t>Segmentos (*)</t>
  </si>
  <si>
    <t>Servicios Públicos Generales</t>
  </si>
  <si>
    <t>Defensa</t>
  </si>
  <si>
    <t>Órden Público y Seguridad</t>
  </si>
  <si>
    <t>Asuntos Económicos</t>
  </si>
  <si>
    <t>Protección Medio Ambiente</t>
  </si>
  <si>
    <t>Vivenda y Servicios Comunitarios</t>
  </si>
  <si>
    <t>Salud</t>
  </si>
  <si>
    <t>Actividades Recreativas/ Culturales/ Religiosas</t>
  </si>
  <si>
    <t xml:space="preserve">Educación </t>
  </si>
  <si>
    <t>Protección Social</t>
  </si>
  <si>
    <t>Servicios Financieros</t>
  </si>
  <si>
    <t>Conceptos no asignados a los segmentos</t>
  </si>
  <si>
    <t>ELIMINACIONES</t>
  </si>
  <si>
    <t>CONSOLIDACIÓN</t>
  </si>
  <si>
    <t>Ejercicios:</t>
  </si>
  <si>
    <t xml:space="preserve">INGRESO DEL SEGMENTO </t>
  </si>
  <si>
    <t>Ingresos de la actividad operativa del segmento</t>
  </si>
  <si>
    <t>4.1.1/4.1.2/4.1.3/4.1.4/4.1.9/4.2.1/4.2.9/4.3.1/4.3.2/4.4.1/4.4.2/4.4.3/4.5.1/ 4.5.2/4.5.9</t>
  </si>
  <si>
    <t>Transferencias intersegmentos</t>
  </si>
  <si>
    <t>4.6.1/4.6.2</t>
  </si>
  <si>
    <t>Otros ingresos asignados al segmento</t>
  </si>
  <si>
    <t>4.9.2/4.9.5/4.9.9</t>
  </si>
  <si>
    <t>Total ingreso del segmento</t>
  </si>
  <si>
    <t>GASTO POR SEGMENTO</t>
  </si>
  <si>
    <t xml:space="preserve">Gastos de la actividad operativa del segmento </t>
  </si>
  <si>
    <t>(5.1.1/5.1.2/5.1.3/5.1.4/5.1.8/5.3.1)</t>
  </si>
  <si>
    <t>(…..)</t>
  </si>
  <si>
    <t>(5.4.1/5.4.2)</t>
  </si>
  <si>
    <t>Gastos centralizados no asignados</t>
  </si>
  <si>
    <t>(5.9.9/4.9.4.02/4.9.4.03/4.9.3/4.9.4.01/5.1.7/ 5.1.6/5.1.5/4.9.1.02/5.9.1.02/4.9.1.01/5.9.1.01/ 4.9.1.03.01/5.9.1.03.01/4.9.1.03.02/5.9.1.03.02/ 4.9.1.03.03/5.9.1.03.03/4.9.1.03.04/5.9.1.03.04/ 4.9.1.05/5.9.1.05/4.9.1.03.99/4.9.1.04/5.9.1.03.99/ 5.9.1.04/4.9.1.06.01/5.9.1.06.01/4.9.1.06.02/ 5.9.1.06.02)</t>
  </si>
  <si>
    <t>Total gasto por segmento</t>
  </si>
  <si>
    <t>Gastos por intereses</t>
  </si>
  <si>
    <t>(5.2.1.01/5.2.1.02/5.2.1.03/5.2.1.04/5.2.9)</t>
  </si>
  <si>
    <t>4.4.4/4.4.5/5.3.2/5.3.3</t>
  </si>
  <si>
    <t>Participación en el resultado positivo neto de EP</t>
  </si>
  <si>
    <t>4.9.6.01/5.9.2.01</t>
  </si>
  <si>
    <t>Segmentos (*) : Clasificador Funcional Costarricense</t>
  </si>
  <si>
    <t>Otra Información Financiera sobre Segmentos</t>
  </si>
  <si>
    <t>Activos por segmento</t>
  </si>
  <si>
    <t>SUMATORIA
(ACTIVO CORRIENTE
+ ACTIVO NO CORRIENTE) - INVERSION EN ASOCIADAS</t>
  </si>
  <si>
    <t>Inversión en asociadas (método de la participación)</t>
  </si>
  <si>
    <t>1.2.7</t>
  </si>
  <si>
    <t>Activos centralizados no asignados</t>
  </si>
  <si>
    <t>Total ActivosConsolidados</t>
  </si>
  <si>
    <t>Pasivos por segmento</t>
  </si>
  <si>
    <t>SUMATORIA
(PASIVO CORRIENTE
+ PASIVO NO CORRIENTE)</t>
  </si>
  <si>
    <t>Pasivos corporativos no asignados</t>
  </si>
  <si>
    <t>Total Pasivos Consolidados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</si>
  <si>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</si>
  <si>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</si>
  <si>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</si>
  <si>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</si>
  <si>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</si>
  <si>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</si>
  <si>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</si>
  <si>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</si>
  <si>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</si>
  <si>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</si>
  <si>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</si>
  <si>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</si>
  <si>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</si>
  <si>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</si>
  <si>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</si>
  <si>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</si>
  <si>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</si>
  <si>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</si>
  <si>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</si>
  <si>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</si>
  <si>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</si>
  <si>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</si>
  <si>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</si>
  <si>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</si>
  <si>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</si>
  <si>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</si>
  <si>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</si>
  <si>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</si>
  <si>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</si>
  <si>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</si>
  <si>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</si>
  <si>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</si>
  <si>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</si>
  <si>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</si>
  <si>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</si>
  <si>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</si>
  <si>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</si>
  <si>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</si>
  <si>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</si>
  <si>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</si>
  <si>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</si>
  <si>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</si>
  <si>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</si>
  <si>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</si>
  <si>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</si>
  <si>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</si>
  <si>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</si>
  <si>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</si>
  <si>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</si>
  <si>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</si>
  <si>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</si>
  <si>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</si>
  <si>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</si>
  <si>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</si>
  <si>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</si>
  <si>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</si>
  <si>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</si>
  <si>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</si>
  <si>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</si>
  <si>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</si>
  <si>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</si>
  <si>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</si>
  <si>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</si>
  <si>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</si>
  <si>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</si>
  <si>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</si>
  <si>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</si>
  <si>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</si>
  <si>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</si>
  <si>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</si>
  <si>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</si>
  <si>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</si>
  <si>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</si>
  <si>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</si>
  <si>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</si>
  <si>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</si>
  <si>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</si>
  <si>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</si>
  <si>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</si>
  <si>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</si>
  <si>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</si>
  <si>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</si>
  <si>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</si>
  <si>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</si>
  <si>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</si>
  <si>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</si>
  <si>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</si>
  <si>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</si>
  <si>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</si>
  <si>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</si>
  <si>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</si>
  <si>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</si>
  <si>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</si>
  <si>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</si>
  <si>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</si>
  <si>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</si>
  <si>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</si>
  <si>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</si>
  <si>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</si>
  <si>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</si>
  <si>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</si>
  <si>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</si>
  <si>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</si>
  <si>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</si>
  <si>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</si>
  <si>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</si>
  <si>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</si>
  <si>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</si>
  <si>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</si>
  <si>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</si>
  <si>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</si>
  <si>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</si>
  <si>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</si>
  <si>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</si>
  <si>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</si>
  <si>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</si>
  <si>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</si>
  <si>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</si>
  <si>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</si>
  <si>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</si>
  <si>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</si>
  <si>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</si>
  <si>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</si>
  <si>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</si>
  <si>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</si>
  <si>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</si>
  <si>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</si>
  <si>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</si>
  <si>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</si>
  <si>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</si>
  <si>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</si>
  <si>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</si>
  <si>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</si>
  <si>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</si>
  <si>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</si>
  <si>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</si>
  <si>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</si>
  <si>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</si>
  <si>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</si>
  <si>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</si>
  <si>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</si>
  <si>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</si>
  <si>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</si>
  <si>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</si>
  <si>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</si>
  <si>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</si>
  <si>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</si>
  <si>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</si>
  <si>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</si>
  <si>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</si>
  <si>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</si>
  <si>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</si>
  <si>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</si>
  <si>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</si>
  <si>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</si>
  <si>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</si>
  <si>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</si>
  <si>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</si>
  <si>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</si>
  <si>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</si>
  <si>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</si>
  <si>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</si>
  <si>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</si>
  <si>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</si>
  <si>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</si>
  <si>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</si>
  <si>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</si>
  <si>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</si>
  <si>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</si>
  <si>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</si>
  <si>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</si>
  <si>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</si>
  <si>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</si>
  <si>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</si>
  <si>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</si>
  <si>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</si>
  <si>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</si>
  <si>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</si>
  <si>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</si>
  <si>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</si>
  <si>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</si>
  <si>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</si>
  <si>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</si>
  <si>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</si>
  <si>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</si>
  <si>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</si>
  <si>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</si>
  <si>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</si>
  <si>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</si>
  <si>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</si>
  <si>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</si>
  <si>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</si>
  <si>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</si>
  <si>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</si>
  <si>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</si>
  <si>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</si>
  <si>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</si>
  <si>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</si>
  <si>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</si>
  <si>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</si>
  <si>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</si>
  <si>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</si>
  <si>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</si>
  <si>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</si>
  <si>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</si>
  <si>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</si>
  <si>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</si>
  <si>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</si>
  <si>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</si>
  <si>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</si>
  <si>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</si>
  <si>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</si>
  <si>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</si>
  <si>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</si>
  <si>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</si>
  <si>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</si>
  <si>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</si>
  <si>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</si>
  <si>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</si>
  <si>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</si>
  <si>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</si>
  <si>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</si>
  <si>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</si>
  <si>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</si>
  <si>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</si>
  <si>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</si>
  <si>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</si>
  <si>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</si>
  <si>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</si>
  <si>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</si>
  <si>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</si>
  <si>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</si>
  <si>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</si>
  <si>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</si>
  <si>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</si>
  <si>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</si>
  <si>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</si>
  <si>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</si>
  <si>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</si>
  <si>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</si>
  <si>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</si>
  <si>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</si>
  <si>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</si>
  <si>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</si>
  <si>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</si>
  <si>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</si>
  <si>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</si>
  <si>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</si>
  <si>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</si>
  <si>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</si>
  <si>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</si>
  <si>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</si>
  <si>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</si>
  <si>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</si>
  <si>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</si>
  <si>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</si>
  <si>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</si>
  <si>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</si>
  <si>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</si>
  <si>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</si>
  <si>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</si>
  <si>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</si>
  <si>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</si>
  <si>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</si>
  <si>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</si>
  <si>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</si>
  <si>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</si>
  <si>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</si>
  <si>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</si>
  <si>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</si>
  <si>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</si>
  <si>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</si>
  <si>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</si>
  <si>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</si>
  <si>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</si>
  <si>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</si>
  <si>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</si>
  <si>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</si>
  <si>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</si>
  <si>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</si>
  <si>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</si>
  <si>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</si>
  <si>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</si>
  <si>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</si>
  <si>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</si>
  <si>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</si>
  <si>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</si>
  <si>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</si>
  <si>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</si>
  <si>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</si>
  <si>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</si>
  <si>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</si>
  <si>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</si>
  <si>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</si>
  <si>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</si>
  <si>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</si>
  <si>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</si>
  <si>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</si>
  <si>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</si>
  <si>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</si>
  <si>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</si>
  <si>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</si>
  <si>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</si>
  <si>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</si>
  <si>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</si>
  <si>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</si>
  <si>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</si>
  <si>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</si>
  <si>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</si>
  <si>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</si>
  <si>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</si>
  <si>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</si>
  <si>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</si>
  <si>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</si>
  <si>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</si>
  <si>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</si>
  <si>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</si>
  <si>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</si>
  <si>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</si>
  <si>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</si>
  <si>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</si>
  <si>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</si>
  <si>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</si>
  <si>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</si>
  <si>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</si>
  <si>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</si>
  <si>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</si>
  <si>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</si>
  <si>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</si>
  <si>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</si>
  <si>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</si>
  <si>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</si>
  <si>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</si>
  <si>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</si>
  <si>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</si>
  <si>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</si>
  <si>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</si>
  <si>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</si>
  <si>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</si>
  <si>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</si>
  <si>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</si>
  <si>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</si>
  <si>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</si>
  <si>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</si>
  <si>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</si>
  <si>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</si>
  <si>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</si>
  <si>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</si>
  <si>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</si>
  <si>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</si>
  <si>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</si>
  <si>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</si>
  <si>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</si>
  <si>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</si>
  <si>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</si>
  <si>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</si>
  <si>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</si>
  <si>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</si>
  <si>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</si>
  <si>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</si>
  <si>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</si>
  <si>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</si>
  <si>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</si>
  <si>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</si>
  <si>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</si>
  <si>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</si>
  <si>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</si>
  <si>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</si>
  <si>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</si>
  <si>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</si>
  <si>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</si>
  <si>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</si>
  <si>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</si>
  <si>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</si>
  <si>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</si>
  <si>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</si>
  <si>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</si>
  <si>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</si>
  <si>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</si>
  <si>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</si>
  <si>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</si>
  <si>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</si>
  <si>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</si>
  <si>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</si>
  <si>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</si>
  <si>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</si>
  <si>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</si>
  <si>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</si>
  <si>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</si>
  <si>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</si>
  <si>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</si>
  <si>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</si>
  <si>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</si>
  <si>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</si>
  <si>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</si>
  <si>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</si>
  <si>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</si>
  <si>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</si>
  <si>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</si>
  <si>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</si>
  <si>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</si>
  <si>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</si>
  <si>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</si>
  <si>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</si>
  <si>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</si>
  <si>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</si>
  <si>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</si>
  <si>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</si>
  <si>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</si>
  <si>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</si>
  <si>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</si>
  <si>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</si>
  <si>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</si>
  <si>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</si>
  <si>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</si>
  <si>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</si>
  <si>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</si>
  <si>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</si>
  <si>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</si>
  <si>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</si>
  <si>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</si>
  <si>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</si>
  <si>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</si>
  <si>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</si>
  <si>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</si>
  <si>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</si>
  <si>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</si>
  <si>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</si>
  <si>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</si>
  <si>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</si>
  <si>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</si>
  <si>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</si>
  <si>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</si>
  <si>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</si>
  <si>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</si>
  <si>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</si>
  <si>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</si>
  <si>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</si>
  <si>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</si>
  <si>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</si>
  <si>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</si>
  <si>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</si>
  <si>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</si>
  <si>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</si>
  <si>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</si>
  <si>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</si>
  <si>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</si>
  <si>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</si>
  <si>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</si>
  <si>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</si>
  <si>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</si>
  <si>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</si>
  <si>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</si>
  <si>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</si>
  <si>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</si>
  <si>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</si>
  <si>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</si>
  <si>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</si>
  <si>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</si>
  <si>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</si>
  <si>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</si>
  <si>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</si>
  <si>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</si>
  <si>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</si>
  <si>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</si>
  <si>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</si>
  <si>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</si>
  <si>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</si>
  <si>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</si>
  <si>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</si>
  <si>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</si>
  <si>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</si>
  <si>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</si>
  <si>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</si>
  <si>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</si>
  <si>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</si>
  <si>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</si>
  <si>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</si>
  <si>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</si>
  <si>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</si>
  <si>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</si>
  <si>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</si>
  <si>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</si>
  <si>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</si>
  <si>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</si>
  <si>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</si>
  <si>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</si>
  <si>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</si>
  <si>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</si>
  <si>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</si>
  <si>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</si>
  <si>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</si>
  <si>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</si>
  <si>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</si>
  <si>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</si>
  <si>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</si>
  <si>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</si>
  <si>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</si>
  <si>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</si>
  <si>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</si>
  <si>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</si>
  <si>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</si>
  <si>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</si>
  <si>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</si>
  <si>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</si>
  <si>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</si>
  <si>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</si>
  <si>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</si>
  <si>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</si>
  <si>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</si>
  <si>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</si>
  <si>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</si>
  <si>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</si>
  <si>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</si>
  <si>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</si>
  <si>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</si>
  <si>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</si>
  <si>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</si>
  <si>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</si>
  <si>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</si>
  <si>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</si>
  <si>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</si>
  <si>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</si>
  <si>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</si>
  <si>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</si>
  <si>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</si>
  <si>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</si>
  <si>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</si>
  <si>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</si>
  <si>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</si>
  <si>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</si>
  <si>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</si>
  <si>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</si>
  <si>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</si>
  <si>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</si>
  <si>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</si>
  <si>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</si>
  <si>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</si>
  <si>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</si>
  <si>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</si>
  <si>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</si>
  <si>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</si>
  <si>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</si>
  <si>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</si>
  <si>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</si>
  <si>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</si>
  <si>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</si>
  <si>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</si>
  <si>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</si>
  <si>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</si>
  <si>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</si>
  <si>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</si>
  <si>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</si>
  <si>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</si>
  <si>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</si>
  <si>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</si>
  <si>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</si>
  <si>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</si>
  <si>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</si>
  <si>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</si>
  <si>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</si>
  <si>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</si>
  <si>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</si>
  <si>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</si>
  <si>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</si>
  <si>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</si>
  <si>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</si>
  <si>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</si>
  <si>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</si>
  <si>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</si>
  <si>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</si>
  <si>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</si>
  <si>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</si>
  <si>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</si>
  <si>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</si>
  <si>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</si>
  <si>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</si>
  <si>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</si>
  <si>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</si>
  <si>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</si>
  <si>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</si>
  <si>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</si>
  <si>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</si>
  <si>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</si>
  <si>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</si>
  <si>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</si>
  <si>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</si>
  <si>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</si>
  <si>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</si>
  <si>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</si>
  <si>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</si>
  <si>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</si>
  <si>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</si>
  <si>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</si>
  <si>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</si>
  <si>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</si>
  <si>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</si>
  <si>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</si>
  <si>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</si>
  <si>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</si>
  <si>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</si>
  <si>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</si>
  <si>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</si>
  <si>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</si>
  <si>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</si>
  <si>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</si>
  <si>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</si>
  <si>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</si>
  <si>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</si>
  <si>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</si>
  <si>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</si>
  <si>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</si>
  <si>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</si>
  <si>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</si>
  <si>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</si>
  <si>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</si>
  <si>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</si>
  <si>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</si>
  <si>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</si>
  <si>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</si>
  <si>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</si>
  <si>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</si>
  <si>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</si>
  <si>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</si>
  <si>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</si>
  <si>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</si>
  <si>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</si>
  <si>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</si>
  <si>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</si>
  <si>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</si>
  <si>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Elaborado por:</t>
  </si>
  <si>
    <t>Revisado por:</t>
  </si>
  <si>
    <t>Aprobado por:</t>
  </si>
  <si>
    <t>- En miles de colones -</t>
  </si>
  <si>
    <t>En miles de colones</t>
  </si>
  <si>
    <t>…..</t>
  </si>
  <si>
    <r>
      <t xml:space="preserve">Resultado neto </t>
    </r>
    <r>
      <rPr>
        <b/>
        <i/>
        <sz val="10"/>
        <rFont val="Arial"/>
        <family val="2"/>
      </rPr>
      <t xml:space="preserve">(Ahorro/deshorro </t>
    </r>
    <r>
      <rPr>
        <b/>
        <i/>
        <sz val="10"/>
        <color indexed="8"/>
        <rFont val="Arial"/>
        <family val="2"/>
      </rPr>
      <t>de las actividadesde de operación)</t>
    </r>
  </si>
  <si>
    <r>
      <t>Ingresos por interes</t>
    </r>
    <r>
      <rPr>
        <sz val="10"/>
        <color indexed="8"/>
        <rFont val="Arial"/>
        <family val="2"/>
      </rPr>
      <t>es</t>
    </r>
  </si>
  <si>
    <r>
      <t>Resultado Neto</t>
    </r>
    <r>
      <rPr>
        <vertAlign val="subscript"/>
        <sz val="10"/>
        <color indexed="9"/>
        <rFont val="Arial"/>
        <family val="2"/>
      </rPr>
      <t xml:space="preserve"> </t>
    </r>
    <r>
      <rPr>
        <b/>
        <i/>
        <sz val="10"/>
        <color indexed="9"/>
        <rFont val="Arial"/>
        <family val="2"/>
      </rPr>
      <t>(ahorro/desahorro)</t>
    </r>
  </si>
  <si>
    <t>Fecha</t>
  </si>
  <si>
    <t>Año</t>
  </si>
  <si>
    <t>Nombre de la Institucion.</t>
  </si>
  <si>
    <t>María Teresa Durán Amador</t>
  </si>
  <si>
    <t>Instituto Costarricense sobre Drogas</t>
  </si>
  <si>
    <t>Ins</t>
  </si>
  <si>
    <t>Denominación de la entidad o grupo económico: Instituto Costarricense sobre Drogas</t>
  </si>
  <si>
    <t>Olger Bogantes Calvo</t>
  </si>
  <si>
    <t>Al 31 de Diciembre de 2017</t>
  </si>
  <si>
    <t>Guillermo Araya Camacho</t>
  </si>
</sst>
</file>

<file path=xl/styles.xml><?xml version="1.0" encoding="utf-8"?>
<styleSheet xmlns="http://schemas.openxmlformats.org/spreadsheetml/2006/main">
  <numFmts count="1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sz val="14"/>
      <color indexed="8"/>
      <name val="Arial (W1)"/>
      <family val="2"/>
    </font>
    <font>
      <b/>
      <sz val="11"/>
      <color indexed="8"/>
      <name val="Arial (W1)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2"/>
      <name val="Times New Roman"/>
      <family val="1"/>
    </font>
    <font>
      <sz val="10.5"/>
      <name val="Arial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vertAlign val="subscript"/>
      <sz val="12"/>
      <color indexed="9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9"/>
      <name val="Arial"/>
      <family val="2"/>
    </font>
    <font>
      <vertAlign val="subscript"/>
      <sz val="10"/>
      <color indexed="9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u val="single"/>
      <sz val="8"/>
      <color theme="0"/>
      <name val="Arial"/>
      <family val="2"/>
    </font>
    <font>
      <b/>
      <vertAlign val="subscript"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vertical="top"/>
    </xf>
    <xf numFmtId="165" fontId="0" fillId="0" borderId="0" xfId="0" applyNumberFormat="1" applyFill="1" applyBorder="1" applyAlignment="1">
      <alignment vertical="top"/>
    </xf>
    <xf numFmtId="49" fontId="8" fillId="0" borderId="0" xfId="0" applyNumberFormat="1" applyFont="1" applyFill="1" applyAlignment="1">
      <alignment/>
    </xf>
    <xf numFmtId="0" fontId="2" fillId="0" borderId="0" xfId="52" applyFont="1" applyBorder="1" applyAlignment="1">
      <alignment wrapText="1"/>
      <protection/>
    </xf>
    <xf numFmtId="0" fontId="0" fillId="0" borderId="10" xfId="0" applyBorder="1" applyAlignment="1">
      <alignment/>
    </xf>
    <xf numFmtId="49" fontId="78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justify"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5" fillId="2" borderId="0" xfId="0" applyFont="1" applyFill="1" applyBorder="1" applyAlignment="1">
      <alignment vertical="top" wrapText="1"/>
    </xf>
    <xf numFmtId="4" fontId="7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3" xfId="0" applyNumberFormat="1" applyFont="1" applyBorder="1" applyAlignment="1" quotePrefix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78" fillId="0" borderId="0" xfId="0" applyNumberFormat="1" applyFont="1" applyFill="1" applyAlignment="1">
      <alignment horizontal="center"/>
    </xf>
    <xf numFmtId="4" fontId="14" fillId="2" borderId="0" xfId="0" applyNumberFormat="1" applyFont="1" applyFill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0" xfId="52" applyFont="1">
      <alignment/>
      <protection/>
    </xf>
    <xf numFmtId="0" fontId="3" fillId="0" borderId="10" xfId="52" applyFont="1" applyBorder="1">
      <alignment/>
      <protection/>
    </xf>
    <xf numFmtId="0" fontId="79" fillId="34" borderId="28" xfId="0" applyFont="1" applyFill="1" applyBorder="1" applyAlignment="1">
      <alignment horizontal="left" vertical="top" wrapText="1"/>
    </xf>
    <xf numFmtId="0" fontId="79" fillId="34" borderId="29" xfId="0" applyFont="1" applyFill="1" applyBorder="1" applyAlignment="1">
      <alignment horizontal="left" vertical="top" wrapText="1"/>
    </xf>
    <xf numFmtId="49" fontId="79" fillId="34" borderId="10" xfId="0" applyNumberFormat="1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 applyAlignment="1">
      <alignment vertical="top" wrapText="1"/>
    </xf>
    <xf numFmtId="0" fontId="79" fillId="34" borderId="10" xfId="0" applyFont="1" applyFill="1" applyBorder="1" applyAlignment="1">
      <alignment horizontal="left" vertical="top" wrapText="1"/>
    </xf>
    <xf numFmtId="4" fontId="80" fillId="34" borderId="10" xfId="0" applyNumberFormat="1" applyFont="1" applyFill="1" applyBorder="1" applyAlignment="1">
      <alignment horizontal="center"/>
    </xf>
    <xf numFmtId="0" fontId="81" fillId="34" borderId="10" xfId="0" applyFont="1" applyFill="1" applyBorder="1" applyAlignment="1">
      <alignment horizontal="left" vertical="top" wrapText="1"/>
    </xf>
    <xf numFmtId="0" fontId="82" fillId="34" borderId="10" xfId="0" applyFont="1" applyFill="1" applyBorder="1" applyAlignment="1">
      <alignment horizontal="left" vertical="top" wrapText="1"/>
    </xf>
    <xf numFmtId="4" fontId="83" fillId="34" borderId="10" xfId="0" applyNumberFormat="1" applyFont="1" applyFill="1" applyBorder="1" applyAlignment="1">
      <alignment horizontal="center"/>
    </xf>
    <xf numFmtId="0" fontId="79" fillId="34" borderId="28" xfId="0" applyFont="1" applyFill="1" applyBorder="1" applyAlignment="1">
      <alignment wrapText="1"/>
    </xf>
    <xf numFmtId="0" fontId="79" fillId="34" borderId="29" xfId="0" applyFont="1" applyFill="1" applyBorder="1" applyAlignment="1">
      <alignment wrapText="1"/>
    </xf>
    <xf numFmtId="0" fontId="9" fillId="8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 vertical="top" wrapText="1"/>
    </xf>
    <xf numFmtId="0" fontId="84" fillId="34" borderId="0" xfId="0" applyFont="1" applyFill="1" applyBorder="1" applyAlignment="1">
      <alignment horizontal="left" vertical="top"/>
    </xf>
    <xf numFmtId="0" fontId="83" fillId="34" borderId="0" xfId="0" applyFont="1" applyFill="1" applyBorder="1" applyAlignment="1">
      <alignment horizontal="left" vertical="top"/>
    </xf>
    <xf numFmtId="0" fontId="83" fillId="34" borderId="0" xfId="0" applyFont="1" applyFill="1" applyBorder="1" applyAlignment="1">
      <alignment vertical="top" wrapText="1"/>
    </xf>
    <xf numFmtId="0" fontId="4" fillId="8" borderId="0" xfId="0" applyFont="1" applyFill="1" applyBorder="1" applyAlignment="1">
      <alignment horizontal="left" vertical="top"/>
    </xf>
    <xf numFmtId="0" fontId="4" fillId="8" borderId="0" xfId="0" applyFont="1" applyFill="1" applyBorder="1" applyAlignment="1">
      <alignment vertical="top" wrapText="1"/>
    </xf>
    <xf numFmtId="4" fontId="3" fillId="8" borderId="0" xfId="0" applyNumberFormat="1" applyFont="1" applyFill="1" applyAlignment="1">
      <alignment horizontal="center"/>
    </xf>
    <xf numFmtId="0" fontId="79" fillId="34" borderId="0" xfId="0" applyFont="1" applyFill="1" applyBorder="1" applyAlignment="1">
      <alignment vertical="top" wrapText="1"/>
    </xf>
    <xf numFmtId="49" fontId="62" fillId="34" borderId="0" xfId="0" applyNumberFormat="1" applyFont="1" applyFill="1" applyAlignment="1">
      <alignment horizontal="center"/>
    </xf>
    <xf numFmtId="4" fontId="79" fillId="34" borderId="1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left" vertical="top"/>
    </xf>
    <xf numFmtId="0" fontId="86" fillId="0" borderId="0" xfId="0" applyFont="1" applyFill="1" applyBorder="1" applyAlignment="1">
      <alignment vertical="top" wrapText="1"/>
    </xf>
    <xf numFmtId="49" fontId="87" fillId="0" borderId="0" xfId="0" applyNumberFormat="1" applyFont="1" applyFill="1" applyAlignment="1">
      <alignment horizontal="center"/>
    </xf>
    <xf numFmtId="49" fontId="87" fillId="2" borderId="0" xfId="0" applyNumberFormat="1" applyFont="1" applyFill="1" applyAlignment="1">
      <alignment horizontal="center"/>
    </xf>
    <xf numFmtId="49" fontId="88" fillId="0" borderId="0" xfId="0" applyNumberFormat="1" applyFont="1" applyFill="1" applyAlignment="1">
      <alignment horizontal="center"/>
    </xf>
    <xf numFmtId="4" fontId="89" fillId="34" borderId="0" xfId="0" applyNumberFormat="1" applyFont="1" applyFill="1" applyAlignment="1">
      <alignment horizontal="center"/>
    </xf>
    <xf numFmtId="4" fontId="89" fillId="34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5" fillId="0" borderId="0" xfId="0" applyFont="1" applyFill="1" applyAlignment="1">
      <alignment/>
    </xf>
    <xf numFmtId="0" fontId="89" fillId="34" borderId="0" xfId="0" applyFont="1" applyFill="1" applyAlignment="1">
      <alignment/>
    </xf>
    <xf numFmtId="0" fontId="86" fillId="0" borderId="0" xfId="0" applyFont="1" applyFill="1" applyBorder="1" applyAlignment="1">
      <alignment vertical="top"/>
    </xf>
    <xf numFmtId="0" fontId="90" fillId="34" borderId="30" xfId="0" applyFont="1" applyFill="1" applyBorder="1" applyAlignment="1">
      <alignment wrapText="1"/>
    </xf>
    <xf numFmtId="4" fontId="90" fillId="34" borderId="31" xfId="0" applyNumberFormat="1" applyFont="1" applyFill="1" applyBorder="1" applyAlignment="1">
      <alignment horizontal="center"/>
    </xf>
    <xf numFmtId="4" fontId="83" fillId="34" borderId="32" xfId="0" applyNumberFormat="1" applyFont="1" applyFill="1" applyBorder="1" applyAlignment="1">
      <alignment horizontal="center"/>
    </xf>
    <xf numFmtId="4" fontId="83" fillId="34" borderId="31" xfId="0" applyNumberFormat="1" applyFont="1" applyFill="1" applyBorder="1" applyAlignment="1">
      <alignment horizontal="center"/>
    </xf>
    <xf numFmtId="4" fontId="90" fillId="34" borderId="33" xfId="0" applyNumberFormat="1" applyFont="1" applyFill="1" applyBorder="1" applyAlignment="1">
      <alignment horizontal="center"/>
    </xf>
    <xf numFmtId="0" fontId="90" fillId="35" borderId="23" xfId="0" applyFont="1" applyFill="1" applyBorder="1" applyAlignment="1">
      <alignment horizontal="center"/>
    </xf>
    <xf numFmtId="0" fontId="79" fillId="34" borderId="34" xfId="0" applyFont="1" applyFill="1" applyBorder="1" applyAlignment="1">
      <alignment horizontal="right" vertical="center" wrapText="1"/>
    </xf>
    <xf numFmtId="0" fontId="13" fillId="0" borderId="35" xfId="0" applyFont="1" applyBorder="1" applyAlignment="1">
      <alignment horizontal="right" vertical="top" wrapText="1"/>
    </xf>
    <xf numFmtId="0" fontId="38" fillId="0" borderId="36" xfId="0" applyFont="1" applyBorder="1" applyAlignment="1">
      <alignment horizontal="center" vertical="top" wrapText="1"/>
    </xf>
    <xf numFmtId="0" fontId="38" fillId="0" borderId="37" xfId="0" applyFont="1" applyBorder="1" applyAlignment="1">
      <alignment horizontal="center" vertical="top" wrapText="1"/>
    </xf>
    <xf numFmtId="0" fontId="38" fillId="0" borderId="38" xfId="0" applyFont="1" applyBorder="1" applyAlignment="1">
      <alignment horizontal="center" vertical="top" wrapText="1"/>
    </xf>
    <xf numFmtId="0" fontId="85" fillId="0" borderId="0" xfId="0" applyFont="1" applyAlignment="1">
      <alignment/>
    </xf>
    <xf numFmtId="0" fontId="39" fillId="0" borderId="3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40" xfId="0" applyFont="1" applyBorder="1" applyAlignment="1">
      <alignment horizontal="right" vertical="top" wrapText="1"/>
    </xf>
    <xf numFmtId="4" fontId="33" fillId="0" borderId="39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40" xfId="0" applyNumberFormat="1" applyFont="1" applyBorder="1" applyAlignment="1">
      <alignment horizontal="center" vertical="top" wrapText="1"/>
    </xf>
    <xf numFmtId="4" fontId="33" fillId="0" borderId="41" xfId="0" applyNumberFormat="1" applyFont="1" applyFill="1" applyBorder="1" applyAlignment="1">
      <alignment horizontal="left" vertical="top" wrapText="1"/>
    </xf>
    <xf numFmtId="4" fontId="7" fillId="0" borderId="42" xfId="0" applyNumberFormat="1" applyFont="1" applyBorder="1" applyAlignment="1">
      <alignment horizontal="center" vertical="top" wrapText="1"/>
    </xf>
    <xf numFmtId="4" fontId="7" fillId="0" borderId="43" xfId="0" applyNumberFormat="1" applyFont="1" applyBorder="1" applyAlignment="1">
      <alignment horizontal="center" vertical="top" wrapText="1"/>
    </xf>
    <xf numFmtId="4" fontId="7" fillId="0" borderId="44" xfId="0" applyNumberFormat="1" applyFont="1" applyBorder="1" applyAlignment="1">
      <alignment horizontal="center" vertical="top" wrapText="1"/>
    </xf>
    <xf numFmtId="4" fontId="40" fillId="36" borderId="39" xfId="0" applyNumberFormat="1" applyFont="1" applyFill="1" applyBorder="1" applyAlignment="1">
      <alignment horizontal="left" vertical="top" wrapText="1"/>
    </xf>
    <xf numFmtId="4" fontId="9" fillId="36" borderId="13" xfId="0" applyNumberFormat="1" applyFont="1" applyFill="1" applyBorder="1" applyAlignment="1">
      <alignment horizontal="center" vertical="top" wrapText="1"/>
    </xf>
    <xf numFmtId="4" fontId="9" fillId="36" borderId="20" xfId="0" applyNumberFormat="1" applyFont="1" applyFill="1" applyBorder="1" applyAlignment="1">
      <alignment horizontal="center" vertical="top" wrapText="1"/>
    </xf>
    <xf numFmtId="4" fontId="9" fillId="36" borderId="40" xfId="0" applyNumberFormat="1" applyFont="1" applyFill="1" applyBorder="1" applyAlignment="1">
      <alignment horizontal="center" vertical="top" wrapText="1"/>
    </xf>
    <xf numFmtId="4" fontId="39" fillId="0" borderId="39" xfId="0" applyNumberFormat="1" applyFont="1" applyBorder="1" applyAlignment="1">
      <alignment horizontal="left" vertical="top" wrapText="1"/>
    </xf>
    <xf numFmtId="4" fontId="33" fillId="0" borderId="41" xfId="0" applyNumberFormat="1" applyFont="1" applyBorder="1" applyAlignment="1">
      <alignment horizontal="left" vertical="top" wrapText="1"/>
    </xf>
    <xf numFmtId="4" fontId="40" fillId="37" borderId="39" xfId="0" applyNumberFormat="1" applyFont="1" applyFill="1" applyBorder="1" applyAlignment="1">
      <alignment vertical="top" wrapText="1"/>
    </xf>
    <xf numFmtId="4" fontId="9" fillId="37" borderId="13" xfId="0" applyNumberFormat="1" applyFont="1" applyFill="1" applyBorder="1" applyAlignment="1">
      <alignment horizontal="center" vertical="top" wrapText="1"/>
    </xf>
    <xf numFmtId="4" fontId="9" fillId="37" borderId="20" xfId="0" applyNumberFormat="1" applyFont="1" applyFill="1" applyBorder="1" applyAlignment="1">
      <alignment horizontal="center" vertical="top" wrapText="1"/>
    </xf>
    <xf numFmtId="4" fontId="9" fillId="37" borderId="40" xfId="0" applyNumberFormat="1" applyFont="1" applyFill="1" applyBorder="1" applyAlignment="1">
      <alignment horizontal="center" vertical="top" wrapText="1"/>
    </xf>
    <xf numFmtId="4" fontId="3" fillId="0" borderId="39" xfId="0" applyNumberFormat="1" applyFont="1" applyBorder="1" applyAlignment="1">
      <alignment horizontal="left" vertical="top" wrapText="1"/>
    </xf>
    <xf numFmtId="4" fontId="3" fillId="0" borderId="45" xfId="0" applyNumberFormat="1" applyFont="1" applyBorder="1" applyAlignment="1">
      <alignment wrapText="1"/>
    </xf>
    <xf numFmtId="4" fontId="3" fillId="0" borderId="46" xfId="0" applyNumberFormat="1" applyFont="1" applyBorder="1" applyAlignment="1">
      <alignment wrapText="1"/>
    </xf>
    <xf numFmtId="4" fontId="3" fillId="0" borderId="47" xfId="0" applyNumberFormat="1" applyFont="1" applyBorder="1" applyAlignment="1">
      <alignment wrapText="1"/>
    </xf>
    <xf numFmtId="4" fontId="3" fillId="0" borderId="48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41" fillId="0" borderId="0" xfId="0" applyFont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33" fillId="0" borderId="3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 wrapText="1"/>
    </xf>
    <xf numFmtId="4" fontId="7" fillId="0" borderId="49" xfId="0" applyNumberFormat="1" applyFont="1" applyBorder="1" applyAlignment="1">
      <alignment horizontal="center" vertical="top" wrapText="1"/>
    </xf>
    <xf numFmtId="0" fontId="85" fillId="0" borderId="45" xfId="0" applyFont="1" applyBorder="1" applyAlignment="1">
      <alignment wrapText="1"/>
    </xf>
    <xf numFmtId="0" fontId="85" fillId="0" borderId="46" xfId="0" applyFont="1" applyBorder="1" applyAlignment="1">
      <alignment/>
    </xf>
    <xf numFmtId="4" fontId="85" fillId="0" borderId="47" xfId="0" applyNumberFormat="1" applyFont="1" applyBorder="1" applyAlignment="1">
      <alignment/>
    </xf>
    <xf numFmtId="4" fontId="85" fillId="0" borderId="46" xfId="0" applyNumberFormat="1" applyFont="1" applyBorder="1" applyAlignment="1">
      <alignment/>
    </xf>
    <xf numFmtId="4" fontId="85" fillId="0" borderId="50" xfId="0" applyNumberFormat="1" applyFont="1" applyBorder="1" applyAlignment="1">
      <alignment/>
    </xf>
    <xf numFmtId="4" fontId="85" fillId="0" borderId="48" xfId="0" applyNumberFormat="1" applyFont="1" applyBorder="1" applyAlignment="1">
      <alignment/>
    </xf>
    <xf numFmtId="4" fontId="91" fillId="35" borderId="41" xfId="0" applyNumberFormat="1" applyFont="1" applyFill="1" applyBorder="1" applyAlignment="1">
      <alignment horizontal="left" vertical="top" wrapText="1"/>
    </xf>
    <xf numFmtId="4" fontId="90" fillId="35" borderId="42" xfId="0" applyNumberFormat="1" applyFont="1" applyFill="1" applyBorder="1" applyAlignment="1">
      <alignment horizontal="center" vertical="top" wrapText="1"/>
    </xf>
    <xf numFmtId="4" fontId="92" fillId="35" borderId="42" xfId="0" applyNumberFormat="1" applyFont="1" applyFill="1" applyBorder="1" applyAlignment="1">
      <alignment horizontal="center" vertical="top" wrapText="1"/>
    </xf>
    <xf numFmtId="4" fontId="92" fillId="35" borderId="43" xfId="0" applyNumberFormat="1" applyFont="1" applyFill="1" applyBorder="1" applyAlignment="1">
      <alignment horizontal="center" vertical="top" wrapText="1"/>
    </xf>
    <xf numFmtId="4" fontId="92" fillId="35" borderId="44" xfId="0" applyNumberFormat="1" applyFont="1" applyFill="1" applyBorder="1" applyAlignment="1">
      <alignment horizontal="center" vertical="top" wrapText="1"/>
    </xf>
    <xf numFmtId="4" fontId="91" fillId="38" borderId="39" xfId="0" applyNumberFormat="1" applyFont="1" applyFill="1" applyBorder="1" applyAlignment="1">
      <alignment horizontal="left" vertical="top" wrapText="1"/>
    </xf>
    <xf numFmtId="4" fontId="90" fillId="38" borderId="13" xfId="0" applyNumberFormat="1" applyFont="1" applyFill="1" applyBorder="1" applyAlignment="1">
      <alignment horizontal="center" vertical="top" wrapText="1"/>
    </xf>
    <xf numFmtId="4" fontId="90" fillId="38" borderId="20" xfId="0" applyNumberFormat="1" applyFont="1" applyFill="1" applyBorder="1" applyAlignment="1">
      <alignment horizontal="center" vertical="top" wrapText="1"/>
    </xf>
    <xf numFmtId="4" fontId="90" fillId="38" borderId="40" xfId="0" applyNumberFormat="1" applyFont="1" applyFill="1" applyBorder="1" applyAlignment="1">
      <alignment horizontal="center" vertical="top" wrapText="1"/>
    </xf>
    <xf numFmtId="0" fontId="79" fillId="34" borderId="51" xfId="0" applyFont="1" applyFill="1" applyBorder="1" applyAlignment="1">
      <alignment horizontal="right" vertical="center" wrapText="1"/>
    </xf>
    <xf numFmtId="0" fontId="91" fillId="38" borderId="39" xfId="0" applyFont="1" applyFill="1" applyBorder="1" applyAlignment="1">
      <alignment horizontal="left" vertical="top" wrapText="1"/>
    </xf>
    <xf numFmtId="0" fontId="90" fillId="38" borderId="42" xfId="0" applyFont="1" applyFill="1" applyBorder="1" applyAlignment="1">
      <alignment horizontal="center" vertical="top" wrapText="1"/>
    </xf>
    <xf numFmtId="4" fontId="90" fillId="38" borderId="43" xfId="0" applyNumberFormat="1" applyFont="1" applyFill="1" applyBorder="1" applyAlignment="1">
      <alignment horizontal="center" vertical="top" wrapText="1"/>
    </xf>
    <xf numFmtId="4" fontId="90" fillId="38" borderId="42" xfId="0" applyNumberFormat="1" applyFont="1" applyFill="1" applyBorder="1" applyAlignment="1">
      <alignment horizontal="center" vertical="top" wrapText="1"/>
    </xf>
    <xf numFmtId="4" fontId="90" fillId="38" borderId="49" xfId="0" applyNumberFormat="1" applyFont="1" applyFill="1" applyBorder="1" applyAlignment="1">
      <alignment horizontal="center" vertical="top" wrapText="1"/>
    </xf>
    <xf numFmtId="4" fontId="90" fillId="38" borderId="44" xfId="0" applyNumberFormat="1" applyFont="1" applyFill="1" applyBorder="1" applyAlignment="1">
      <alignment horizontal="center" vertical="top" wrapText="1"/>
    </xf>
    <xf numFmtId="0" fontId="90" fillId="38" borderId="31" xfId="0" applyFont="1" applyFill="1" applyBorder="1" applyAlignment="1">
      <alignment horizontal="center" vertical="top" wrapText="1"/>
    </xf>
    <xf numFmtId="4" fontId="90" fillId="38" borderId="52" xfId="0" applyNumberFormat="1" applyFont="1" applyFill="1" applyBorder="1" applyAlignment="1">
      <alignment horizontal="center" vertical="top" wrapText="1"/>
    </xf>
    <xf numFmtId="4" fontId="90" fillId="38" borderId="31" xfId="0" applyNumberFormat="1" applyFont="1" applyFill="1" applyBorder="1" applyAlignment="1">
      <alignment horizontal="center" vertical="top" wrapText="1"/>
    </xf>
    <xf numFmtId="4" fontId="90" fillId="38" borderId="32" xfId="0" applyNumberFormat="1" applyFont="1" applyFill="1" applyBorder="1" applyAlignment="1">
      <alignment horizontal="center" vertical="top" wrapText="1"/>
    </xf>
    <xf numFmtId="4" fontId="90" fillId="38" borderId="53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justify" wrapText="1"/>
    </xf>
    <xf numFmtId="4" fontId="0" fillId="0" borderId="10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164" fontId="0" fillId="0" borderId="0" xfId="47" applyFont="1" applyAlignment="1">
      <alignment/>
    </xf>
    <xf numFmtId="4" fontId="0" fillId="0" borderId="0" xfId="0" applyNumberFormat="1" applyAlignment="1">
      <alignment/>
    </xf>
    <xf numFmtId="1" fontId="79" fillId="34" borderId="10" xfId="0" applyNumberFormat="1" applyFont="1" applyFill="1" applyBorder="1" applyAlignment="1">
      <alignment horizontal="center"/>
    </xf>
    <xf numFmtId="0" fontId="9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4" fontId="4" fillId="0" borderId="0" xfId="0" applyNumberFormat="1" applyFont="1" applyBorder="1" applyAlignment="1">
      <alignment horizontal="center" vertical="center" wrapText="1" shrinkToFit="1"/>
    </xf>
    <xf numFmtId="4" fontId="4" fillId="0" borderId="54" xfId="0" applyNumberFormat="1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/>
    </xf>
    <xf numFmtId="0" fontId="90" fillId="34" borderId="42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90" fillId="34" borderId="30" xfId="0" applyFont="1" applyFill="1" applyBorder="1" applyAlignment="1">
      <alignment horizontal="center" vertical="center"/>
    </xf>
    <xf numFmtId="0" fontId="90" fillId="34" borderId="31" xfId="0" applyFont="1" applyFill="1" applyBorder="1" applyAlignment="1">
      <alignment horizontal="center" vertical="center" wrapText="1"/>
    </xf>
    <xf numFmtId="0" fontId="94" fillId="34" borderId="57" xfId="0" applyFont="1" applyFill="1" applyBorder="1" applyAlignment="1">
      <alignment horizontal="center" vertical="center" wrapText="1"/>
    </xf>
    <xf numFmtId="0" fontId="90" fillId="34" borderId="33" xfId="0" applyFont="1" applyFill="1" applyBorder="1" applyAlignment="1">
      <alignment horizontal="center" vertical="center" wrapText="1"/>
    </xf>
    <xf numFmtId="0" fontId="90" fillId="34" borderId="3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5" fillId="34" borderId="58" xfId="0" applyFont="1" applyFill="1" applyBorder="1" applyAlignment="1">
      <alignment horizontal="center" vertical="center" wrapText="1"/>
    </xf>
    <xf numFmtId="0" fontId="95" fillId="34" borderId="58" xfId="0" applyFont="1" applyFill="1" applyBorder="1" applyAlignment="1">
      <alignment horizontal="center" vertical="center"/>
    </xf>
    <xf numFmtId="0" fontId="95" fillId="34" borderId="59" xfId="0" applyFont="1" applyFill="1" applyBorder="1" applyAlignment="1">
      <alignment horizontal="center" vertical="center" wrapText="1"/>
    </xf>
    <xf numFmtId="0" fontId="95" fillId="34" borderId="60" xfId="0" applyFont="1" applyFill="1" applyBorder="1" applyAlignment="1">
      <alignment horizontal="center" vertical="center" wrapText="1"/>
    </xf>
    <xf numFmtId="0" fontId="89" fillId="34" borderId="61" xfId="0" applyFont="1" applyFill="1" applyBorder="1" applyAlignment="1">
      <alignment horizontal="center" vertical="center" wrapText="1"/>
    </xf>
    <xf numFmtId="0" fontId="95" fillId="34" borderId="62" xfId="0" applyFont="1" applyFill="1" applyBorder="1" applyAlignment="1">
      <alignment horizontal="center" vertical="center" wrapText="1"/>
    </xf>
    <xf numFmtId="0" fontId="95" fillId="34" borderId="63" xfId="0" applyFont="1" applyFill="1" applyBorder="1" applyAlignment="1">
      <alignment horizontal="center" vertical="center" wrapText="1"/>
    </xf>
    <xf numFmtId="0" fontId="95" fillId="34" borderId="6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wrapText="1"/>
    </xf>
    <xf numFmtId="0" fontId="95" fillId="34" borderId="65" xfId="0" applyFont="1" applyFill="1" applyBorder="1" applyAlignment="1">
      <alignment horizontal="center" vertical="center" wrapText="1"/>
    </xf>
    <xf numFmtId="0" fontId="95" fillId="34" borderId="6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95" fillId="34" borderId="65" xfId="0" applyFont="1" applyFill="1" applyBorder="1" applyAlignment="1">
      <alignment horizontal="center" vertical="center"/>
    </xf>
    <xf numFmtId="0" fontId="95" fillId="34" borderId="67" xfId="0" applyFont="1" applyFill="1" applyBorder="1" applyAlignment="1">
      <alignment horizontal="center" vertical="center" wrapText="1"/>
    </xf>
    <xf numFmtId="0" fontId="89" fillId="34" borderId="6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showGridLines="0" tabSelected="1" view="pageBreakPreview" zoomScaleSheetLayoutView="100" zoomScalePageLayoutView="0" workbookViewId="0" topLeftCell="A73">
      <selection activeCell="B11" sqref="B11"/>
    </sheetView>
  </sheetViews>
  <sheetFormatPr defaultColWidth="11.421875" defaultRowHeight="15"/>
  <cols>
    <col min="1" max="1" width="15.57421875" style="1" customWidth="1"/>
    <col min="2" max="2" width="71.421875" style="7" bestFit="1" customWidth="1"/>
    <col min="3" max="3" width="6.00390625" style="24" customWidth="1"/>
    <col min="4" max="4" width="20.00390625" style="1" bestFit="1" customWidth="1"/>
    <col min="5" max="5" width="21.00390625" style="1" bestFit="1" customWidth="1"/>
    <col min="6" max="6" width="22.8515625" style="1" customWidth="1"/>
    <col min="7" max="16384" width="11.421875" style="1" customWidth="1"/>
  </cols>
  <sheetData>
    <row r="1" spans="1:4" ht="18" customHeight="1">
      <c r="A1" s="213" t="s">
        <v>1621</v>
      </c>
      <c r="B1" s="213"/>
      <c r="C1" s="213"/>
      <c r="D1" s="213"/>
    </row>
    <row r="2" spans="1:6" ht="18" customHeight="1">
      <c r="A2" s="213" t="s">
        <v>0</v>
      </c>
      <c r="B2" s="213"/>
      <c r="C2" s="213"/>
      <c r="D2" s="213"/>
      <c r="F2" s="2"/>
    </row>
    <row r="3" spans="1:4" ht="18" customHeight="1">
      <c r="A3" s="214" t="s">
        <v>1625</v>
      </c>
      <c r="B3" s="214"/>
      <c r="C3" s="214"/>
      <c r="D3" s="214"/>
    </row>
    <row r="4" spans="1:6" ht="18" customHeight="1">
      <c r="A4" s="214"/>
      <c r="B4" s="214"/>
      <c r="C4" s="214"/>
      <c r="D4" s="215"/>
      <c r="F4" s="2"/>
    </row>
    <row r="5" spans="1:5" ht="18" customHeight="1">
      <c r="A5" s="214"/>
      <c r="B5" s="214"/>
      <c r="C5" s="214"/>
      <c r="D5" s="215"/>
      <c r="E5" s="3" t="s">
        <v>1611</v>
      </c>
    </row>
    <row r="6" spans="1:7" ht="18" customHeight="1">
      <c r="A6" s="4"/>
      <c r="B6" s="5"/>
      <c r="C6" s="92" t="s">
        <v>1</v>
      </c>
      <c r="D6" s="93">
        <v>2017</v>
      </c>
      <c r="E6" s="93" t="s">
        <v>1618</v>
      </c>
      <c r="F6" s="6"/>
      <c r="G6" s="6"/>
    </row>
    <row r="7" spans="3:5" ht="18" customHeight="1">
      <c r="C7" s="8"/>
      <c r="D7" s="9"/>
      <c r="E7" s="9"/>
    </row>
    <row r="8" spans="1:7" ht="18" customHeight="1">
      <c r="A8" s="10" t="s">
        <v>2</v>
      </c>
      <c r="B8" s="90" t="s">
        <v>3</v>
      </c>
      <c r="C8" s="57"/>
      <c r="D8" s="58"/>
      <c r="E8" s="58"/>
      <c r="F8" s="56"/>
      <c r="G8" s="11"/>
    </row>
    <row r="9" spans="1:7" ht="18" customHeight="1">
      <c r="A9" s="12" t="s">
        <v>4</v>
      </c>
      <c r="B9" s="91" t="s">
        <v>5</v>
      </c>
      <c r="C9" s="57"/>
      <c r="D9" s="58"/>
      <c r="E9" s="58"/>
      <c r="F9" s="56"/>
      <c r="G9" s="11"/>
    </row>
    <row r="10" spans="1:7" ht="18" customHeight="1">
      <c r="A10" s="13" t="s">
        <v>6</v>
      </c>
      <c r="B10" s="95" t="s">
        <v>7</v>
      </c>
      <c r="C10" s="11" t="s">
        <v>8</v>
      </c>
      <c r="D10" s="94">
        <f>SUM(D11:D12)</f>
        <v>6613147.23909</v>
      </c>
      <c r="E10" s="94">
        <f>SUM(E11:E12)</f>
        <v>0</v>
      </c>
      <c r="F10" s="56"/>
      <c r="G10" s="14"/>
    </row>
    <row r="11" spans="1:7" ht="18" customHeight="1">
      <c r="A11" s="15" t="s">
        <v>9</v>
      </c>
      <c r="B11" s="16" t="s">
        <v>10</v>
      </c>
      <c r="C11" s="11"/>
      <c r="D11" s="55"/>
      <c r="E11" s="55"/>
      <c r="F11" s="56"/>
      <c r="G11" s="11"/>
    </row>
    <row r="12" spans="1:7" ht="18" customHeight="1">
      <c r="A12" s="15" t="s">
        <v>11</v>
      </c>
      <c r="B12" s="16" t="s">
        <v>12</v>
      </c>
      <c r="C12" s="11"/>
      <c r="D12" s="55">
        <f>6613147239.09/1000</f>
        <v>6613147.23909</v>
      </c>
      <c r="E12" s="55"/>
      <c r="F12" s="56"/>
      <c r="G12" s="11"/>
    </row>
    <row r="13" spans="1:7" ht="18" customHeight="1">
      <c r="A13" s="12" t="s">
        <v>13</v>
      </c>
      <c r="B13" s="95" t="s">
        <v>14</v>
      </c>
      <c r="C13" s="14" t="s">
        <v>15</v>
      </c>
      <c r="D13" s="94">
        <f>SUM(D14:D18)</f>
        <v>0</v>
      </c>
      <c r="E13" s="94">
        <f>SUM(E14:E18)</f>
        <v>0</v>
      </c>
      <c r="F13" s="56"/>
      <c r="G13" s="14"/>
    </row>
    <row r="14" spans="1:7" ht="18" customHeight="1">
      <c r="A14" s="17" t="s">
        <v>16</v>
      </c>
      <c r="B14" s="16" t="s">
        <v>17</v>
      </c>
      <c r="C14" s="11"/>
      <c r="D14" s="55"/>
      <c r="E14" s="55"/>
      <c r="F14" s="56"/>
      <c r="G14" s="11"/>
    </row>
    <row r="15" spans="1:7" ht="18" customHeight="1">
      <c r="A15" s="17" t="s">
        <v>18</v>
      </c>
      <c r="B15" s="16" t="s">
        <v>19</v>
      </c>
      <c r="C15" s="11"/>
      <c r="D15" s="55"/>
      <c r="E15" s="55"/>
      <c r="F15" s="56"/>
      <c r="G15" s="11"/>
    </row>
    <row r="16" spans="1:7" ht="18" customHeight="1">
      <c r="A16" s="18" t="s">
        <v>20</v>
      </c>
      <c r="B16" s="16" t="s">
        <v>21</v>
      </c>
      <c r="C16" s="11"/>
      <c r="D16" s="55"/>
      <c r="E16" s="55"/>
      <c r="F16" s="56"/>
      <c r="G16" s="11"/>
    </row>
    <row r="17" spans="1:7" ht="18" customHeight="1">
      <c r="A17" s="17" t="s">
        <v>22</v>
      </c>
      <c r="B17" s="16" t="s">
        <v>23</v>
      </c>
      <c r="C17" s="11"/>
      <c r="D17" s="55"/>
      <c r="E17" s="55"/>
      <c r="F17" s="56"/>
      <c r="G17" s="11"/>
    </row>
    <row r="18" spans="1:7" ht="18" customHeight="1">
      <c r="A18" s="17" t="s">
        <v>24</v>
      </c>
      <c r="B18" s="16" t="s">
        <v>25</v>
      </c>
      <c r="C18" s="11"/>
      <c r="D18" s="55"/>
      <c r="E18" s="55"/>
      <c r="F18" s="56"/>
      <c r="G18" s="11"/>
    </row>
    <row r="19" spans="1:7" ht="18" customHeight="1">
      <c r="A19" s="12" t="s">
        <v>26</v>
      </c>
      <c r="B19" s="95" t="s">
        <v>27</v>
      </c>
      <c r="C19" s="14" t="s">
        <v>28</v>
      </c>
      <c r="D19" s="94">
        <f>SUM(D20:D34)</f>
        <v>4540148.988770001</v>
      </c>
      <c r="E19" s="94">
        <f>SUM(E20:E34)</f>
        <v>0</v>
      </c>
      <c r="F19" s="56"/>
      <c r="G19" s="14"/>
    </row>
    <row r="20" spans="1:7" ht="18" customHeight="1">
      <c r="A20" s="17" t="s">
        <v>29</v>
      </c>
      <c r="B20" s="16" t="s">
        <v>30</v>
      </c>
      <c r="C20" s="11"/>
      <c r="D20" s="55"/>
      <c r="E20" s="55"/>
      <c r="F20" s="56"/>
      <c r="G20" s="11"/>
    </row>
    <row r="21" spans="1:7" ht="18" customHeight="1">
      <c r="A21" s="17" t="s">
        <v>31</v>
      </c>
      <c r="B21" s="16" t="s">
        <v>32</v>
      </c>
      <c r="C21" s="11"/>
      <c r="D21" s="55"/>
      <c r="E21" s="55"/>
      <c r="F21" s="56"/>
      <c r="G21" s="11"/>
    </row>
    <row r="22" spans="1:7" ht="18" customHeight="1">
      <c r="A22" s="17" t="s">
        <v>33</v>
      </c>
      <c r="B22" s="16" t="s">
        <v>34</v>
      </c>
      <c r="C22" s="11"/>
      <c r="D22" s="55"/>
      <c r="E22" s="55"/>
      <c r="F22" s="56"/>
      <c r="G22" s="11"/>
    </row>
    <row r="23" spans="1:7" ht="18" customHeight="1">
      <c r="A23" s="17" t="s">
        <v>35</v>
      </c>
      <c r="B23" s="16" t="s">
        <v>36</v>
      </c>
      <c r="C23" s="11"/>
      <c r="D23" s="55"/>
      <c r="E23" s="55"/>
      <c r="F23" s="56"/>
      <c r="G23" s="11"/>
    </row>
    <row r="24" spans="1:7" ht="18" customHeight="1">
      <c r="A24" s="17" t="s">
        <v>37</v>
      </c>
      <c r="B24" s="16" t="s">
        <v>38</v>
      </c>
      <c r="C24" s="11"/>
      <c r="D24" s="55"/>
      <c r="E24" s="55"/>
      <c r="F24" s="56"/>
      <c r="G24" s="11"/>
    </row>
    <row r="25" spans="1:7" ht="18" customHeight="1">
      <c r="A25" s="17" t="s">
        <v>39</v>
      </c>
      <c r="B25" s="16" t="s">
        <v>40</v>
      </c>
      <c r="C25" s="11"/>
      <c r="D25" s="55"/>
      <c r="E25" s="55"/>
      <c r="F25" s="56"/>
      <c r="G25" s="11"/>
    </row>
    <row r="26" spans="1:7" ht="18" customHeight="1">
      <c r="A26" s="18" t="s">
        <v>41</v>
      </c>
      <c r="B26" s="16" t="s">
        <v>42</v>
      </c>
      <c r="C26" s="11"/>
      <c r="D26" s="55"/>
      <c r="E26" s="55"/>
      <c r="F26" s="56"/>
      <c r="G26" s="11"/>
    </row>
    <row r="27" spans="1:7" ht="18" customHeight="1">
      <c r="A27" s="19" t="s">
        <v>43</v>
      </c>
      <c r="B27" s="16" t="s">
        <v>44</v>
      </c>
      <c r="C27" s="11"/>
      <c r="D27" s="55"/>
      <c r="E27" s="55"/>
      <c r="F27" s="56"/>
      <c r="G27" s="11"/>
    </row>
    <row r="28" spans="1:7" ht="18" customHeight="1">
      <c r="A28" s="17" t="s">
        <v>45</v>
      </c>
      <c r="B28" s="16" t="s">
        <v>46</v>
      </c>
      <c r="C28" s="11"/>
      <c r="D28" s="55"/>
      <c r="E28" s="55"/>
      <c r="F28" s="56"/>
      <c r="G28" s="11"/>
    </row>
    <row r="29" spans="1:7" ht="18" customHeight="1">
      <c r="A29" s="17" t="s">
        <v>47</v>
      </c>
      <c r="B29" s="16" t="s">
        <v>48</v>
      </c>
      <c r="C29" s="11"/>
      <c r="D29" s="55"/>
      <c r="E29" s="55"/>
      <c r="F29" s="56"/>
      <c r="G29" s="11"/>
    </row>
    <row r="30" spans="1:7" ht="18" customHeight="1">
      <c r="A30" s="17" t="s">
        <v>49</v>
      </c>
      <c r="B30" s="16" t="s">
        <v>50</v>
      </c>
      <c r="C30" s="11"/>
      <c r="D30" s="55"/>
      <c r="E30" s="55"/>
      <c r="F30" s="56"/>
      <c r="G30" s="11"/>
    </row>
    <row r="31" spans="1:7" ht="18" customHeight="1">
      <c r="A31" s="17" t="s">
        <v>51</v>
      </c>
      <c r="B31" s="16" t="s">
        <v>52</v>
      </c>
      <c r="C31" s="11"/>
      <c r="D31" s="55"/>
      <c r="E31" s="55"/>
      <c r="F31" s="56"/>
      <c r="G31" s="11"/>
    </row>
    <row r="32" spans="1:7" ht="18" customHeight="1">
      <c r="A32" s="17" t="s">
        <v>53</v>
      </c>
      <c r="B32" s="16" t="s">
        <v>54</v>
      </c>
      <c r="C32" s="11"/>
      <c r="D32" s="55"/>
      <c r="E32" s="55"/>
      <c r="F32" s="56"/>
      <c r="G32" s="11"/>
    </row>
    <row r="33" spans="1:7" ht="18" customHeight="1">
      <c r="A33" s="17" t="s">
        <v>55</v>
      </c>
      <c r="B33" s="16" t="s">
        <v>56</v>
      </c>
      <c r="C33" s="11"/>
      <c r="D33" s="55">
        <f>4540148988.77/1000</f>
        <v>4540148.988770001</v>
      </c>
      <c r="E33" s="55"/>
      <c r="F33" s="56"/>
      <c r="G33" s="11"/>
    </row>
    <row r="34" spans="1:7" ht="18" customHeight="1">
      <c r="A34" s="17" t="s">
        <v>57</v>
      </c>
      <c r="B34" s="16" t="s">
        <v>58</v>
      </c>
      <c r="C34" s="11"/>
      <c r="D34" s="55"/>
      <c r="E34" s="55"/>
      <c r="F34" s="56"/>
      <c r="G34" s="11"/>
    </row>
    <row r="35" spans="1:7" ht="18" customHeight="1">
      <c r="A35" s="12" t="s">
        <v>59</v>
      </c>
      <c r="B35" s="95" t="s">
        <v>60</v>
      </c>
      <c r="C35" s="14" t="s">
        <v>61</v>
      </c>
      <c r="D35" s="94">
        <f>SUM(D36:D40)</f>
        <v>0</v>
      </c>
      <c r="E35" s="94">
        <f>SUM(E36:E40)</f>
        <v>0</v>
      </c>
      <c r="F35" s="56"/>
      <c r="G35" s="14"/>
    </row>
    <row r="36" spans="1:7" ht="18" customHeight="1">
      <c r="A36" s="17" t="s">
        <v>62</v>
      </c>
      <c r="B36" s="16" t="s">
        <v>63</v>
      </c>
      <c r="C36" s="11"/>
      <c r="D36" s="55"/>
      <c r="E36" s="55"/>
      <c r="F36" s="56"/>
      <c r="G36" s="11"/>
    </row>
    <row r="37" spans="1:7" ht="18" customHeight="1">
      <c r="A37" s="17" t="s">
        <v>64</v>
      </c>
      <c r="B37" s="16" t="s">
        <v>65</v>
      </c>
      <c r="C37" s="11"/>
      <c r="D37" s="55"/>
      <c r="E37" s="55"/>
      <c r="F37" s="56"/>
      <c r="G37" s="11"/>
    </row>
    <row r="38" spans="1:7" ht="18" customHeight="1">
      <c r="A38" s="17" t="s">
        <v>66</v>
      </c>
      <c r="B38" s="16" t="s">
        <v>67</v>
      </c>
      <c r="C38" s="11"/>
      <c r="D38" s="55"/>
      <c r="E38" s="55"/>
      <c r="F38" s="56"/>
      <c r="G38" s="11"/>
    </row>
    <row r="39" spans="1:7" ht="18" customHeight="1">
      <c r="A39" s="17" t="s">
        <v>68</v>
      </c>
      <c r="B39" s="16" t="s">
        <v>69</v>
      </c>
      <c r="C39" s="11"/>
      <c r="D39" s="55"/>
      <c r="E39" s="55"/>
      <c r="F39" s="56"/>
      <c r="G39" s="11"/>
    </row>
    <row r="40" spans="1:7" ht="18" customHeight="1">
      <c r="A40" s="17" t="s">
        <v>70</v>
      </c>
      <c r="B40" s="16" t="s">
        <v>71</v>
      </c>
      <c r="C40" s="11"/>
      <c r="D40" s="55"/>
      <c r="E40" s="55"/>
      <c r="F40" s="56"/>
      <c r="G40" s="11"/>
    </row>
    <row r="41" spans="1:7" ht="18" customHeight="1">
      <c r="A41" s="12" t="s">
        <v>72</v>
      </c>
      <c r="B41" s="95" t="s">
        <v>73</v>
      </c>
      <c r="C41" s="14" t="s">
        <v>74</v>
      </c>
      <c r="D41" s="94">
        <f>SUM(D42:D44)</f>
        <v>0</v>
      </c>
      <c r="E41" s="94">
        <f>SUM(E42:E44)</f>
        <v>0</v>
      </c>
      <c r="F41" s="56"/>
      <c r="G41" s="14"/>
    </row>
    <row r="42" spans="1:7" ht="18" customHeight="1">
      <c r="A42" s="17" t="s">
        <v>75</v>
      </c>
      <c r="B42" s="16" t="s">
        <v>76</v>
      </c>
      <c r="C42" s="11"/>
      <c r="D42" s="55"/>
      <c r="E42" s="55"/>
      <c r="F42" s="56"/>
      <c r="G42" s="11"/>
    </row>
    <row r="43" spans="1:7" ht="18" customHeight="1">
      <c r="A43" s="17" t="s">
        <v>77</v>
      </c>
      <c r="B43" s="16" t="s">
        <v>78</v>
      </c>
      <c r="C43" s="11"/>
      <c r="D43" s="55"/>
      <c r="E43" s="55"/>
      <c r="F43" s="56"/>
      <c r="G43" s="11"/>
    </row>
    <row r="44" spans="1:7" ht="18" customHeight="1">
      <c r="A44" s="17" t="s">
        <v>79</v>
      </c>
      <c r="B44" s="16" t="s">
        <v>80</v>
      </c>
      <c r="C44" s="11"/>
      <c r="D44" s="55"/>
      <c r="E44" s="55"/>
      <c r="F44" s="56"/>
      <c r="G44" s="11"/>
    </row>
    <row r="45" spans="1:7" ht="18" customHeight="1">
      <c r="A45" s="17"/>
      <c r="B45" s="96" t="s">
        <v>81</v>
      </c>
      <c r="C45" s="11"/>
      <c r="D45" s="97">
        <f>+D41++D35+D19+D13+D10</f>
        <v>11153296.22786</v>
      </c>
      <c r="E45" s="97">
        <f>+E41++E35+E19+E13+E10</f>
        <v>0</v>
      </c>
      <c r="F45" s="56"/>
      <c r="G45" s="11"/>
    </row>
    <row r="46" spans="1:7" ht="18" customHeight="1">
      <c r="A46" s="17"/>
      <c r="B46" s="16"/>
      <c r="C46" s="11"/>
      <c r="D46" s="58"/>
      <c r="E46" s="58"/>
      <c r="F46" s="56"/>
      <c r="G46" s="11"/>
    </row>
    <row r="47" spans="1:7" ht="18" customHeight="1">
      <c r="A47" s="12" t="s">
        <v>82</v>
      </c>
      <c r="B47" s="96" t="s">
        <v>83</v>
      </c>
      <c r="C47" s="11"/>
      <c r="D47" s="58"/>
      <c r="E47" s="58"/>
      <c r="F47" s="56"/>
      <c r="G47" s="11"/>
    </row>
    <row r="48" spans="1:7" ht="18" customHeight="1">
      <c r="A48" s="12" t="s">
        <v>84</v>
      </c>
      <c r="B48" s="95" t="s">
        <v>85</v>
      </c>
      <c r="C48" s="14" t="s">
        <v>86</v>
      </c>
      <c r="D48" s="94">
        <f>SUM(D49:D53)</f>
        <v>0</v>
      </c>
      <c r="E48" s="94">
        <f>SUM(E49:E53)</f>
        <v>0</v>
      </c>
      <c r="F48" s="56"/>
      <c r="G48" s="14"/>
    </row>
    <row r="49" spans="1:7" ht="18" customHeight="1">
      <c r="A49" s="17" t="s">
        <v>87</v>
      </c>
      <c r="B49" s="16" t="s">
        <v>88</v>
      </c>
      <c r="C49" s="11"/>
      <c r="D49" s="55"/>
      <c r="E49" s="55"/>
      <c r="F49" s="56"/>
      <c r="G49" s="11"/>
    </row>
    <row r="50" spans="1:7" ht="18" customHeight="1">
      <c r="A50" s="17" t="s">
        <v>89</v>
      </c>
      <c r="B50" s="16" t="s">
        <v>90</v>
      </c>
      <c r="C50" s="11"/>
      <c r="D50" s="55"/>
      <c r="E50" s="55"/>
      <c r="F50" s="56"/>
      <c r="G50" s="11"/>
    </row>
    <row r="51" spans="1:7" ht="18" customHeight="1">
      <c r="A51" s="18" t="s">
        <v>91</v>
      </c>
      <c r="B51" s="16" t="s">
        <v>92</v>
      </c>
      <c r="C51" s="11"/>
      <c r="D51" s="55"/>
      <c r="E51" s="55"/>
      <c r="F51" s="56"/>
      <c r="G51" s="11"/>
    </row>
    <row r="52" spans="1:7" ht="18" customHeight="1">
      <c r="A52" s="17" t="s">
        <v>93</v>
      </c>
      <c r="B52" s="16" t="s">
        <v>94</v>
      </c>
      <c r="C52" s="11"/>
      <c r="D52" s="55"/>
      <c r="E52" s="55"/>
      <c r="F52" s="56"/>
      <c r="G52" s="11"/>
    </row>
    <row r="53" spans="1:7" ht="18" customHeight="1">
      <c r="A53" s="17" t="s">
        <v>95</v>
      </c>
      <c r="B53" s="16" t="s">
        <v>96</v>
      </c>
      <c r="C53" s="11"/>
      <c r="D53" s="55"/>
      <c r="E53" s="55"/>
      <c r="F53" s="56"/>
      <c r="G53" s="11"/>
    </row>
    <row r="54" spans="1:7" ht="18" customHeight="1">
      <c r="A54" s="12" t="s">
        <v>97</v>
      </c>
      <c r="B54" s="95" t="s">
        <v>98</v>
      </c>
      <c r="C54" s="14" t="s">
        <v>99</v>
      </c>
      <c r="D54" s="94">
        <f>SUM(D55:D61)</f>
        <v>0</v>
      </c>
      <c r="E54" s="94">
        <f>SUM(E55:E61)</f>
        <v>0</v>
      </c>
      <c r="F54" s="56"/>
      <c r="G54" s="14"/>
    </row>
    <row r="55" spans="1:7" ht="18" customHeight="1">
      <c r="A55" s="17" t="s">
        <v>100</v>
      </c>
      <c r="B55" s="16" t="s">
        <v>101</v>
      </c>
      <c r="C55" s="11"/>
      <c r="D55" s="55"/>
      <c r="E55" s="55"/>
      <c r="F55" s="56"/>
      <c r="G55" s="11"/>
    </row>
    <row r="56" spans="1:7" ht="18" customHeight="1">
      <c r="A56" s="18" t="s">
        <v>102</v>
      </c>
      <c r="B56" s="16" t="s">
        <v>103</v>
      </c>
      <c r="C56" s="11"/>
      <c r="D56" s="55"/>
      <c r="E56" s="55"/>
      <c r="F56" s="56"/>
      <c r="G56" s="11"/>
    </row>
    <row r="57" spans="1:7" ht="18" customHeight="1">
      <c r="A57" s="19" t="s">
        <v>104</v>
      </c>
      <c r="B57" s="16" t="s">
        <v>105</v>
      </c>
      <c r="C57" s="11"/>
      <c r="D57" s="55"/>
      <c r="E57" s="55"/>
      <c r="F57" s="56"/>
      <c r="G57" s="11"/>
    </row>
    <row r="58" spans="1:7" ht="18" customHeight="1">
      <c r="A58" s="17" t="s">
        <v>106</v>
      </c>
      <c r="B58" s="16" t="s">
        <v>107</v>
      </c>
      <c r="C58" s="11"/>
      <c r="D58" s="55"/>
      <c r="E58" s="55"/>
      <c r="F58" s="56"/>
      <c r="G58" s="11"/>
    </row>
    <row r="59" spans="1:7" ht="18" customHeight="1">
      <c r="A59" s="17" t="s">
        <v>108</v>
      </c>
      <c r="B59" s="16" t="s">
        <v>109</v>
      </c>
      <c r="C59" s="11"/>
      <c r="D59" s="55"/>
      <c r="E59" s="55"/>
      <c r="F59" s="56"/>
      <c r="G59" s="11"/>
    </row>
    <row r="60" spans="1:7" ht="18" customHeight="1">
      <c r="A60" s="17" t="s">
        <v>110</v>
      </c>
      <c r="B60" s="16" t="s">
        <v>111</v>
      </c>
      <c r="C60" s="11"/>
      <c r="D60" s="55"/>
      <c r="E60" s="55"/>
      <c r="F60" s="56"/>
      <c r="G60" s="11"/>
    </row>
    <row r="61" spans="1:7" ht="18" customHeight="1">
      <c r="A61" s="17" t="s">
        <v>112</v>
      </c>
      <c r="B61" s="16" t="s">
        <v>113</v>
      </c>
      <c r="C61" s="11"/>
      <c r="D61" s="55"/>
      <c r="E61" s="55"/>
      <c r="F61" s="56"/>
      <c r="G61" s="11"/>
    </row>
    <row r="62" spans="1:7" ht="18" customHeight="1">
      <c r="A62" s="13" t="s">
        <v>114</v>
      </c>
      <c r="B62" s="95" t="s">
        <v>115</v>
      </c>
      <c r="C62" s="14" t="s">
        <v>116</v>
      </c>
      <c r="D62" s="94">
        <f>SUM(D63:D71)</f>
        <v>2923560.20787</v>
      </c>
      <c r="E62" s="94">
        <f>SUM(E63:E71)</f>
        <v>0</v>
      </c>
      <c r="F62" s="56"/>
      <c r="G62" s="14"/>
    </row>
    <row r="63" spans="1:7" ht="18" customHeight="1">
      <c r="A63" s="15" t="s">
        <v>117</v>
      </c>
      <c r="B63" s="16" t="s">
        <v>118</v>
      </c>
      <c r="C63" s="11"/>
      <c r="D63" s="55">
        <f>2923560207.87/1000</f>
        <v>2923560.20787</v>
      </c>
      <c r="E63" s="55"/>
      <c r="F63" s="56"/>
      <c r="G63" s="11"/>
    </row>
    <row r="64" spans="1:7" ht="18" customHeight="1">
      <c r="A64" s="15" t="s">
        <v>119</v>
      </c>
      <c r="B64" s="16" t="s">
        <v>120</v>
      </c>
      <c r="C64" s="11"/>
      <c r="D64" s="55"/>
      <c r="E64" s="55"/>
      <c r="F64" s="56"/>
      <c r="G64" s="11"/>
    </row>
    <row r="65" spans="1:7" ht="18" customHeight="1">
      <c r="A65" s="15" t="s">
        <v>121</v>
      </c>
      <c r="B65" s="16" t="s">
        <v>122</v>
      </c>
      <c r="C65" s="11"/>
      <c r="D65" s="55"/>
      <c r="E65" s="55"/>
      <c r="F65" s="56"/>
      <c r="G65" s="11"/>
    </row>
    <row r="66" spans="1:7" ht="18" customHeight="1">
      <c r="A66" s="15" t="s">
        <v>123</v>
      </c>
      <c r="B66" s="16" t="s">
        <v>124</v>
      </c>
      <c r="C66" s="11"/>
      <c r="D66" s="55"/>
      <c r="E66" s="55"/>
      <c r="F66" s="56"/>
      <c r="G66" s="11"/>
    </row>
    <row r="67" spans="1:7" ht="18" customHeight="1">
      <c r="A67" s="15" t="s">
        <v>125</v>
      </c>
      <c r="B67" s="16" t="s">
        <v>126</v>
      </c>
      <c r="C67" s="11"/>
      <c r="D67" s="55"/>
      <c r="E67" s="55"/>
      <c r="F67" s="56"/>
      <c r="G67" s="11"/>
    </row>
    <row r="68" spans="1:7" ht="18" customHeight="1">
      <c r="A68" s="15" t="s">
        <v>127</v>
      </c>
      <c r="B68" s="16" t="s">
        <v>128</v>
      </c>
      <c r="C68" s="11"/>
      <c r="D68" s="55"/>
      <c r="E68" s="55"/>
      <c r="F68" s="56"/>
      <c r="G68" s="11"/>
    </row>
    <row r="69" spans="1:7" ht="18" customHeight="1">
      <c r="A69" s="15" t="s">
        <v>129</v>
      </c>
      <c r="B69" s="16" t="s">
        <v>130</v>
      </c>
      <c r="C69" s="11"/>
      <c r="D69" s="55"/>
      <c r="E69" s="55"/>
      <c r="F69" s="56"/>
      <c r="G69" s="11"/>
    </row>
    <row r="70" spans="1:7" ht="18" customHeight="1">
      <c r="A70" s="17" t="s">
        <v>131</v>
      </c>
      <c r="B70" s="16" t="s">
        <v>132</v>
      </c>
      <c r="C70" s="11"/>
      <c r="D70" s="55"/>
      <c r="E70" s="55"/>
      <c r="F70" s="56"/>
      <c r="G70" s="11"/>
    </row>
    <row r="71" spans="1:7" ht="18" customHeight="1">
      <c r="A71" s="15" t="s">
        <v>133</v>
      </c>
      <c r="B71" s="16" t="s">
        <v>134</v>
      </c>
      <c r="C71" s="11"/>
      <c r="D71" s="55"/>
      <c r="E71" s="55"/>
      <c r="F71" s="56"/>
      <c r="G71" s="11"/>
    </row>
    <row r="72" spans="1:7" ht="18" customHeight="1">
      <c r="A72" s="13" t="s">
        <v>135</v>
      </c>
      <c r="B72" s="95" t="s">
        <v>136</v>
      </c>
      <c r="C72" s="14" t="s">
        <v>137</v>
      </c>
      <c r="D72" s="94">
        <f>SUM(D73:D78)</f>
        <v>0</v>
      </c>
      <c r="E72" s="94">
        <f>SUM(E73:E78)</f>
        <v>0</v>
      </c>
      <c r="F72" s="56"/>
      <c r="G72" s="14"/>
    </row>
    <row r="73" spans="1:7" ht="18" customHeight="1">
      <c r="A73" s="15" t="s">
        <v>138</v>
      </c>
      <c r="B73" s="16" t="s">
        <v>139</v>
      </c>
      <c r="C73" s="11"/>
      <c r="D73" s="55"/>
      <c r="E73" s="55"/>
      <c r="F73" s="56"/>
      <c r="G73" s="11"/>
    </row>
    <row r="74" spans="1:7" ht="18" customHeight="1">
      <c r="A74" s="15" t="s">
        <v>140</v>
      </c>
      <c r="B74" s="16" t="s">
        <v>141</v>
      </c>
      <c r="C74" s="11"/>
      <c r="D74" s="55"/>
      <c r="E74" s="55"/>
      <c r="F74" s="56"/>
      <c r="G74" s="11"/>
    </row>
    <row r="75" spans="1:7" ht="18" customHeight="1">
      <c r="A75" s="15" t="s">
        <v>142</v>
      </c>
      <c r="B75" s="16" t="s">
        <v>143</v>
      </c>
      <c r="C75" s="11"/>
      <c r="D75" s="55"/>
      <c r="E75" s="55"/>
      <c r="F75" s="56"/>
      <c r="G75" s="11"/>
    </row>
    <row r="76" spans="1:7" ht="18" customHeight="1">
      <c r="A76" s="15" t="s">
        <v>144</v>
      </c>
      <c r="B76" s="16" t="s">
        <v>145</v>
      </c>
      <c r="C76" s="11"/>
      <c r="D76" s="55"/>
      <c r="E76" s="55"/>
      <c r="F76" s="56"/>
      <c r="G76" s="11"/>
    </row>
    <row r="77" spans="1:7" ht="18" customHeight="1">
      <c r="A77" s="17" t="s">
        <v>146</v>
      </c>
      <c r="B77" s="16" t="s">
        <v>147</v>
      </c>
      <c r="C77" s="11"/>
      <c r="D77" s="55"/>
      <c r="E77" s="55"/>
      <c r="F77" s="56"/>
      <c r="G77" s="11"/>
    </row>
    <row r="78" spans="1:7" ht="18" customHeight="1">
      <c r="A78" s="15" t="s">
        <v>148</v>
      </c>
      <c r="B78" s="16" t="s">
        <v>149</v>
      </c>
      <c r="C78" s="11"/>
      <c r="D78" s="55"/>
      <c r="E78" s="55"/>
      <c r="F78" s="56"/>
      <c r="G78" s="11"/>
    </row>
    <row r="79" spans="1:7" ht="18" customHeight="1">
      <c r="A79" s="12" t="s">
        <v>150</v>
      </c>
      <c r="B79" s="95" t="s">
        <v>151</v>
      </c>
      <c r="C79" s="14" t="s">
        <v>152</v>
      </c>
      <c r="D79" s="94">
        <f>SUM(D80:D83)</f>
        <v>0</v>
      </c>
      <c r="E79" s="94">
        <f>SUM(E80:E83)</f>
        <v>0</v>
      </c>
      <c r="F79" s="56"/>
      <c r="G79" s="14"/>
    </row>
    <row r="80" spans="1:7" ht="18" customHeight="1">
      <c r="A80" s="17" t="s">
        <v>153</v>
      </c>
      <c r="B80" s="16" t="s">
        <v>154</v>
      </c>
      <c r="C80" s="11"/>
      <c r="D80" s="55"/>
      <c r="E80" s="55"/>
      <c r="F80" s="56"/>
      <c r="G80" s="11"/>
    </row>
    <row r="81" spans="1:7" ht="18" customHeight="1">
      <c r="A81" s="17" t="s">
        <v>155</v>
      </c>
      <c r="B81" s="16" t="s">
        <v>156</v>
      </c>
      <c r="C81" s="11"/>
      <c r="D81" s="55"/>
      <c r="E81" s="55"/>
      <c r="F81" s="56"/>
      <c r="G81" s="11"/>
    </row>
    <row r="82" spans="1:7" ht="18" customHeight="1">
      <c r="A82" s="17" t="s">
        <v>157</v>
      </c>
      <c r="B82" s="16" t="s">
        <v>158</v>
      </c>
      <c r="C82" s="11"/>
      <c r="D82" s="55"/>
      <c r="E82" s="55"/>
      <c r="F82" s="56"/>
      <c r="G82" s="11"/>
    </row>
    <row r="83" spans="1:7" ht="18" customHeight="1">
      <c r="A83" s="17" t="s">
        <v>159</v>
      </c>
      <c r="B83" s="16" t="s">
        <v>160</v>
      </c>
      <c r="C83" s="11"/>
      <c r="D83" s="55"/>
      <c r="E83" s="55"/>
      <c r="F83" s="56"/>
      <c r="G83" s="11"/>
    </row>
    <row r="84" spans="1:7" ht="18" customHeight="1">
      <c r="A84" s="12" t="s">
        <v>161</v>
      </c>
      <c r="B84" s="95" t="s">
        <v>162</v>
      </c>
      <c r="C84" s="14" t="s">
        <v>163</v>
      </c>
      <c r="D84" s="94">
        <f>SUM(D85:D87)</f>
        <v>39564940.10496</v>
      </c>
      <c r="E84" s="94">
        <f>SUM(E85:E87)</f>
        <v>0</v>
      </c>
      <c r="F84" s="56"/>
      <c r="G84" s="14"/>
    </row>
    <row r="85" spans="1:7" ht="18" customHeight="1">
      <c r="A85" s="17" t="s">
        <v>164</v>
      </c>
      <c r="B85" s="16" t="s">
        <v>165</v>
      </c>
      <c r="C85" s="11"/>
      <c r="D85" s="55"/>
      <c r="E85" s="55"/>
      <c r="F85" s="56"/>
      <c r="G85" s="11"/>
    </row>
    <row r="86" spans="1:7" ht="18" customHeight="1">
      <c r="A86" s="17" t="s">
        <v>166</v>
      </c>
      <c r="B86" s="16" t="s">
        <v>167</v>
      </c>
      <c r="C86" s="11"/>
      <c r="D86" s="55">
        <f>39564940104.96/1000</f>
        <v>39564940.10496</v>
      </c>
      <c r="E86" s="55"/>
      <c r="F86" s="56"/>
      <c r="G86" s="11"/>
    </row>
    <row r="87" spans="1:7" ht="18" customHeight="1">
      <c r="A87" s="17" t="s">
        <v>168</v>
      </c>
      <c r="B87" s="16" t="s">
        <v>169</v>
      </c>
      <c r="C87" s="11"/>
      <c r="D87" s="55"/>
      <c r="E87" s="55"/>
      <c r="F87" s="56"/>
      <c r="G87" s="11"/>
    </row>
    <row r="88" spans="1:7" ht="18" customHeight="1">
      <c r="A88" s="17"/>
      <c r="B88" s="98" t="s">
        <v>170</v>
      </c>
      <c r="C88" s="11"/>
      <c r="D88" s="97">
        <f>+D84+D79+D72+D62+D54+D48</f>
        <v>42488500.31283</v>
      </c>
      <c r="E88" s="97">
        <f>+E84+E79+E72+E62+E54+E48</f>
        <v>0</v>
      </c>
      <c r="F88" s="56"/>
      <c r="G88" s="11"/>
    </row>
    <row r="89" spans="1:7" ht="18" customHeight="1">
      <c r="A89" s="17"/>
      <c r="B89" s="99" t="s">
        <v>171</v>
      </c>
      <c r="C89" s="11"/>
      <c r="D89" s="100">
        <f>+D88+D45</f>
        <v>53641796.540690005</v>
      </c>
      <c r="E89" s="100">
        <f>+E88+E45</f>
        <v>0</v>
      </c>
      <c r="F89" s="56"/>
      <c r="G89" s="11"/>
    </row>
    <row r="90" spans="1:7" ht="18" customHeight="1">
      <c r="A90" s="17"/>
      <c r="B90" s="21"/>
      <c r="C90" s="11"/>
      <c r="D90" s="58" t="s">
        <v>172</v>
      </c>
      <c r="E90" s="58" t="s">
        <v>172</v>
      </c>
      <c r="F90" s="9"/>
      <c r="G90" s="11"/>
    </row>
    <row r="91" spans="1:7" ht="18" customHeight="1">
      <c r="A91" s="17"/>
      <c r="B91" s="21"/>
      <c r="C91" s="11"/>
      <c r="D91" s="58" t="s">
        <v>172</v>
      </c>
      <c r="E91" s="58" t="s">
        <v>172</v>
      </c>
      <c r="F91" s="9"/>
      <c r="G91" s="11"/>
    </row>
    <row r="92" spans="1:7" ht="18" customHeight="1">
      <c r="A92" s="17"/>
      <c r="B92" s="21"/>
      <c r="C92" s="11"/>
      <c r="D92" s="58" t="s">
        <v>172</v>
      </c>
      <c r="E92" s="58" t="s">
        <v>172</v>
      </c>
      <c r="F92" s="9"/>
      <c r="G92" s="11"/>
    </row>
    <row r="93" spans="1:7" ht="18" customHeight="1">
      <c r="A93" s="17"/>
      <c r="B93" s="16"/>
      <c r="C93" s="11"/>
      <c r="D93" s="58" t="s">
        <v>172</v>
      </c>
      <c r="E93" s="58" t="s">
        <v>172</v>
      </c>
      <c r="F93" s="9"/>
      <c r="G93" s="11"/>
    </row>
    <row r="94" spans="1:7" ht="18" customHeight="1">
      <c r="A94" s="22" t="s">
        <v>173</v>
      </c>
      <c r="B94" s="96" t="s">
        <v>174</v>
      </c>
      <c r="C94" s="57"/>
      <c r="D94" s="58"/>
      <c r="E94" s="58"/>
      <c r="F94" s="9"/>
      <c r="G94" s="11"/>
    </row>
    <row r="95" spans="1:7" ht="18" customHeight="1">
      <c r="A95" s="12" t="s">
        <v>175</v>
      </c>
      <c r="B95" s="96" t="s">
        <v>176</v>
      </c>
      <c r="C95" s="57"/>
      <c r="D95" s="58"/>
      <c r="E95" s="58"/>
      <c r="F95" s="9"/>
      <c r="G95" s="11"/>
    </row>
    <row r="96" spans="1:7" ht="18" customHeight="1">
      <c r="A96" s="12" t="s">
        <v>177</v>
      </c>
      <c r="B96" s="95" t="s">
        <v>178</v>
      </c>
      <c r="C96" s="14" t="s">
        <v>179</v>
      </c>
      <c r="D96" s="94">
        <f>SUM(D97:D106)</f>
        <v>240197.26291</v>
      </c>
      <c r="E96" s="94">
        <f>SUM(E97:E106)</f>
        <v>0</v>
      </c>
      <c r="F96" s="9"/>
      <c r="G96" s="14"/>
    </row>
    <row r="97" spans="1:7" ht="18" customHeight="1">
      <c r="A97" s="17" t="s">
        <v>180</v>
      </c>
      <c r="B97" s="16" t="s">
        <v>181</v>
      </c>
      <c r="C97" s="11"/>
      <c r="D97" s="55"/>
      <c r="E97" s="55"/>
      <c r="F97" s="56"/>
      <c r="G97" s="11"/>
    </row>
    <row r="98" spans="1:7" ht="18" customHeight="1">
      <c r="A98" s="17" t="s">
        <v>182</v>
      </c>
      <c r="B98" s="16" t="s">
        <v>183</v>
      </c>
      <c r="C98" s="11"/>
      <c r="D98" s="55">
        <f>213884264.14/1000</f>
        <v>213884.26413999998</v>
      </c>
      <c r="E98" s="55"/>
      <c r="F98" s="56"/>
      <c r="G98" s="11"/>
    </row>
    <row r="99" spans="1:7" ht="18" customHeight="1">
      <c r="A99" s="17" t="s">
        <v>184</v>
      </c>
      <c r="B99" s="16" t="s">
        <v>185</v>
      </c>
      <c r="C99" s="11"/>
      <c r="D99" s="55">
        <f>26312998.77/1000</f>
        <v>26312.99877</v>
      </c>
      <c r="E99" s="55"/>
      <c r="F99" s="56"/>
      <c r="G99" s="11"/>
    </row>
    <row r="100" spans="1:7" ht="18" customHeight="1">
      <c r="A100" s="17" t="s">
        <v>186</v>
      </c>
      <c r="B100" s="16" t="s">
        <v>187</v>
      </c>
      <c r="C100" s="11"/>
      <c r="D100" s="55"/>
      <c r="E100" s="55"/>
      <c r="F100" s="56"/>
      <c r="G100" s="11"/>
    </row>
    <row r="101" spans="1:7" ht="18" customHeight="1">
      <c r="A101" s="17" t="s">
        <v>188</v>
      </c>
      <c r="B101" s="16" t="s">
        <v>189</v>
      </c>
      <c r="C101" s="11"/>
      <c r="D101" s="55"/>
      <c r="E101" s="55"/>
      <c r="F101" s="56"/>
      <c r="G101" s="11"/>
    </row>
    <row r="102" spans="1:7" ht="18" customHeight="1">
      <c r="A102" s="17" t="s">
        <v>190</v>
      </c>
      <c r="B102" s="16" t="s">
        <v>191</v>
      </c>
      <c r="C102" s="11"/>
      <c r="D102" s="55"/>
      <c r="E102" s="55"/>
      <c r="F102" s="56"/>
      <c r="G102" s="11"/>
    </row>
    <row r="103" spans="1:7" ht="18" customHeight="1">
      <c r="A103" s="17" t="s">
        <v>192</v>
      </c>
      <c r="B103" s="16" t="s">
        <v>193</v>
      </c>
      <c r="C103" s="11"/>
      <c r="D103" s="55"/>
      <c r="E103" s="55"/>
      <c r="F103" s="56"/>
      <c r="G103" s="11"/>
    </row>
    <row r="104" spans="1:7" ht="18" customHeight="1">
      <c r="A104" s="17" t="s">
        <v>194</v>
      </c>
      <c r="B104" s="16" t="s">
        <v>195</v>
      </c>
      <c r="C104" s="11"/>
      <c r="D104" s="55"/>
      <c r="E104" s="55"/>
      <c r="F104" s="56"/>
      <c r="G104" s="11"/>
    </row>
    <row r="105" spans="1:7" ht="18" customHeight="1">
      <c r="A105" s="23" t="s">
        <v>196</v>
      </c>
      <c r="B105" s="16" t="s">
        <v>197</v>
      </c>
      <c r="C105" s="11"/>
      <c r="D105" s="55"/>
      <c r="E105" s="55"/>
      <c r="F105" s="56"/>
      <c r="G105" s="11"/>
    </row>
    <row r="106" spans="1:7" ht="18" customHeight="1">
      <c r="A106" s="17" t="s">
        <v>198</v>
      </c>
      <c r="B106" s="16" t="s">
        <v>199</v>
      </c>
      <c r="C106" s="11"/>
      <c r="D106" s="55"/>
      <c r="E106" s="55"/>
      <c r="F106" s="56"/>
      <c r="G106" s="11"/>
    </row>
    <row r="107" spans="1:7" ht="18" customHeight="1">
      <c r="A107" s="12" t="s">
        <v>200</v>
      </c>
      <c r="B107" s="95" t="s">
        <v>201</v>
      </c>
      <c r="C107" s="14" t="s">
        <v>202</v>
      </c>
      <c r="D107" s="94">
        <f>SUM(D108:D112)</f>
        <v>0</v>
      </c>
      <c r="E107" s="94">
        <f>SUM(E108:E112)</f>
        <v>0</v>
      </c>
      <c r="F107" s="9"/>
      <c r="G107" s="14"/>
    </row>
    <row r="108" spans="1:7" ht="18" customHeight="1">
      <c r="A108" s="17" t="s">
        <v>203</v>
      </c>
      <c r="B108" s="16" t="s">
        <v>204</v>
      </c>
      <c r="C108" s="11"/>
      <c r="D108" s="55"/>
      <c r="E108" s="55"/>
      <c r="F108" s="56"/>
      <c r="G108" s="11"/>
    </row>
    <row r="109" spans="1:7" ht="18" customHeight="1">
      <c r="A109" s="17" t="s">
        <v>205</v>
      </c>
      <c r="B109" s="16" t="s">
        <v>206</v>
      </c>
      <c r="C109" s="11"/>
      <c r="D109" s="55"/>
      <c r="E109" s="55"/>
      <c r="F109" s="56"/>
      <c r="G109" s="11"/>
    </row>
    <row r="110" spans="1:7" ht="18" customHeight="1">
      <c r="A110" s="17" t="s">
        <v>207</v>
      </c>
      <c r="B110" s="16" t="s">
        <v>208</v>
      </c>
      <c r="C110" s="11"/>
      <c r="D110" s="55"/>
      <c r="E110" s="55"/>
      <c r="F110" s="56"/>
      <c r="G110" s="11"/>
    </row>
    <row r="111" spans="1:7" ht="18" customHeight="1">
      <c r="A111" s="17" t="s">
        <v>209</v>
      </c>
      <c r="B111" s="16" t="s">
        <v>210</v>
      </c>
      <c r="C111" s="11"/>
      <c r="D111" s="55"/>
      <c r="E111" s="55"/>
      <c r="F111" s="56"/>
      <c r="G111" s="11"/>
    </row>
    <row r="112" spans="1:7" ht="18" customHeight="1">
      <c r="A112" s="17" t="s">
        <v>211</v>
      </c>
      <c r="B112" s="16" t="s">
        <v>212</v>
      </c>
      <c r="C112" s="11"/>
      <c r="D112" s="55"/>
      <c r="E112" s="55"/>
      <c r="F112" s="56"/>
      <c r="G112" s="11"/>
    </row>
    <row r="113" spans="1:7" ht="18" customHeight="1">
      <c r="A113" s="12" t="s">
        <v>213</v>
      </c>
      <c r="B113" s="95" t="s">
        <v>214</v>
      </c>
      <c r="C113" s="14" t="s">
        <v>215</v>
      </c>
      <c r="D113" s="94">
        <f>SUM(D114:D117)</f>
        <v>24906.92726</v>
      </c>
      <c r="E113" s="94">
        <f>SUM(E114:E117)</f>
        <v>0</v>
      </c>
      <c r="F113" s="9"/>
      <c r="G113" s="14"/>
    </row>
    <row r="114" spans="1:7" ht="18" customHeight="1">
      <c r="A114" s="17" t="s">
        <v>216</v>
      </c>
      <c r="B114" s="16" t="s">
        <v>217</v>
      </c>
      <c r="C114" s="11"/>
      <c r="D114" s="55"/>
      <c r="E114" s="55"/>
      <c r="F114" s="56"/>
      <c r="G114" s="11"/>
    </row>
    <row r="115" spans="1:7" ht="18" customHeight="1">
      <c r="A115" s="17" t="s">
        <v>218</v>
      </c>
      <c r="B115" s="16" t="s">
        <v>219</v>
      </c>
      <c r="C115" s="11"/>
      <c r="D115" s="55"/>
      <c r="E115" s="55"/>
      <c r="F115" s="56"/>
      <c r="G115" s="11"/>
    </row>
    <row r="116" spans="1:7" ht="18" customHeight="1">
      <c r="A116" s="17" t="s">
        <v>220</v>
      </c>
      <c r="B116" s="16" t="s">
        <v>221</v>
      </c>
      <c r="C116" s="11"/>
      <c r="D116" s="55">
        <f>24906927.26/1000</f>
        <v>24906.92726</v>
      </c>
      <c r="E116" s="55"/>
      <c r="F116" s="56"/>
      <c r="G116" s="11"/>
    </row>
    <row r="117" spans="1:7" ht="18" customHeight="1">
      <c r="A117" s="17" t="s">
        <v>222</v>
      </c>
      <c r="B117" s="16" t="s">
        <v>223</v>
      </c>
      <c r="C117" s="11"/>
      <c r="D117" s="55"/>
      <c r="E117" s="55"/>
      <c r="F117" s="56"/>
      <c r="G117" s="11"/>
    </row>
    <row r="118" spans="1:7" ht="18" customHeight="1">
      <c r="A118" s="12" t="s">
        <v>224</v>
      </c>
      <c r="B118" s="95" t="s">
        <v>225</v>
      </c>
      <c r="C118" s="14" t="s">
        <v>226</v>
      </c>
      <c r="D118" s="94">
        <f>SUM(D119:D120)</f>
        <v>0</v>
      </c>
      <c r="E118" s="94">
        <f>SUM(E119:E120)</f>
        <v>0</v>
      </c>
      <c r="F118" s="9"/>
      <c r="G118" s="14"/>
    </row>
    <row r="119" spans="1:7" ht="18" customHeight="1">
      <c r="A119" s="17" t="s">
        <v>227</v>
      </c>
      <c r="B119" s="16" t="s">
        <v>228</v>
      </c>
      <c r="C119" s="11"/>
      <c r="D119" s="55"/>
      <c r="E119" s="55"/>
      <c r="F119" s="56"/>
      <c r="G119" s="11"/>
    </row>
    <row r="120" spans="1:7" ht="18" customHeight="1">
      <c r="A120" s="17" t="s">
        <v>229</v>
      </c>
      <c r="B120" s="16" t="s">
        <v>230</v>
      </c>
      <c r="C120" s="11"/>
      <c r="D120" s="55"/>
      <c r="E120" s="55"/>
      <c r="F120" s="56"/>
      <c r="G120" s="11"/>
    </row>
    <row r="121" spans="1:7" ht="18" customHeight="1">
      <c r="A121" s="12" t="s">
        <v>231</v>
      </c>
      <c r="B121" s="95" t="s">
        <v>232</v>
      </c>
      <c r="C121" s="14" t="s">
        <v>233</v>
      </c>
      <c r="D121" s="94">
        <f>SUM(D122:D124)</f>
        <v>4517418.000890001</v>
      </c>
      <c r="E121" s="94">
        <f>SUM(E122:E124)</f>
        <v>0</v>
      </c>
      <c r="F121" s="9"/>
      <c r="G121" s="14"/>
    </row>
    <row r="122" spans="1:7" ht="18" customHeight="1">
      <c r="A122" s="17" t="s">
        <v>234</v>
      </c>
      <c r="B122" s="16" t="s">
        <v>235</v>
      </c>
      <c r="C122" s="11"/>
      <c r="D122" s="55">
        <f>4517418000.89/1000</f>
        <v>4517418.000890001</v>
      </c>
      <c r="E122" s="55"/>
      <c r="F122" s="56"/>
      <c r="G122" s="11"/>
    </row>
    <row r="123" spans="1:7" ht="18" customHeight="1">
      <c r="A123" s="18" t="s">
        <v>236</v>
      </c>
      <c r="B123" s="16" t="s">
        <v>237</v>
      </c>
      <c r="C123" s="11"/>
      <c r="D123" s="55"/>
      <c r="E123" s="55"/>
      <c r="F123" s="56"/>
      <c r="G123" s="11"/>
    </row>
    <row r="124" spans="1:7" ht="18" customHeight="1">
      <c r="A124" s="17" t="s">
        <v>238</v>
      </c>
      <c r="B124" s="16" t="s">
        <v>239</v>
      </c>
      <c r="C124" s="11"/>
      <c r="D124" s="55"/>
      <c r="E124" s="55"/>
      <c r="F124" s="56"/>
      <c r="G124" s="11"/>
    </row>
    <row r="125" spans="1:7" ht="18" customHeight="1">
      <c r="A125" s="17"/>
      <c r="B125" s="96" t="s">
        <v>240</v>
      </c>
      <c r="C125" s="11"/>
      <c r="D125" s="97">
        <f>+D121+D118+D113+D107+D96</f>
        <v>4782522.191060001</v>
      </c>
      <c r="E125" s="97">
        <f>+E121+E118+E113+E107+E96</f>
        <v>0</v>
      </c>
      <c r="F125" s="9"/>
      <c r="G125" s="11"/>
    </row>
    <row r="126" spans="1:7" ht="18" customHeight="1">
      <c r="A126" s="17"/>
      <c r="B126" s="16"/>
      <c r="C126" s="11"/>
      <c r="D126" s="58"/>
      <c r="E126" s="58"/>
      <c r="F126" s="9"/>
      <c r="G126" s="11"/>
    </row>
    <row r="127" spans="1:7" ht="18" customHeight="1">
      <c r="A127" s="12" t="s">
        <v>241</v>
      </c>
      <c r="B127" s="96" t="s">
        <v>242</v>
      </c>
      <c r="C127" s="11"/>
      <c r="D127" s="58"/>
      <c r="E127" s="58"/>
      <c r="F127" s="59"/>
      <c r="G127" s="11"/>
    </row>
    <row r="128" spans="1:7" ht="18" customHeight="1">
      <c r="A128" s="12" t="s">
        <v>243</v>
      </c>
      <c r="B128" s="103" t="s">
        <v>244</v>
      </c>
      <c r="C128" s="14" t="s">
        <v>245</v>
      </c>
      <c r="D128" s="94">
        <f>SUM(D129:D135)</f>
        <v>41191746.71279</v>
      </c>
      <c r="E128" s="94">
        <f>SUM(E129:E135)</f>
        <v>0</v>
      </c>
      <c r="F128" s="9"/>
      <c r="G128" s="14"/>
    </row>
    <row r="129" spans="1:7" ht="18" customHeight="1">
      <c r="A129" s="17" t="s">
        <v>246</v>
      </c>
      <c r="B129" s="16" t="s">
        <v>247</v>
      </c>
      <c r="C129" s="11"/>
      <c r="D129" s="55"/>
      <c r="E129" s="55"/>
      <c r="F129" s="56"/>
      <c r="G129" s="11"/>
    </row>
    <row r="130" spans="1:7" ht="18" customHeight="1">
      <c r="A130" s="17" t="s">
        <v>248</v>
      </c>
      <c r="B130" s="16" t="s">
        <v>249</v>
      </c>
      <c r="C130" s="11"/>
      <c r="D130" s="55"/>
      <c r="E130" s="55"/>
      <c r="F130" s="56"/>
      <c r="G130" s="11"/>
    </row>
    <row r="131" spans="1:7" ht="18" customHeight="1">
      <c r="A131" s="17" t="s">
        <v>250</v>
      </c>
      <c r="B131" s="16" t="s">
        <v>251</v>
      </c>
      <c r="C131" s="11"/>
      <c r="D131" s="55"/>
      <c r="E131" s="55"/>
      <c r="F131" s="56"/>
      <c r="G131" s="11"/>
    </row>
    <row r="132" spans="1:7" ht="18" customHeight="1">
      <c r="A132" s="17" t="s">
        <v>252</v>
      </c>
      <c r="B132" s="16" t="s">
        <v>253</v>
      </c>
      <c r="C132" s="11"/>
      <c r="D132" s="55"/>
      <c r="E132" s="55"/>
      <c r="F132" s="56"/>
      <c r="G132" s="11"/>
    </row>
    <row r="133" spans="1:7" ht="18" customHeight="1">
      <c r="A133" s="17" t="s">
        <v>254</v>
      </c>
      <c r="B133" s="16" t="s">
        <v>255</v>
      </c>
      <c r="C133" s="11"/>
      <c r="D133" s="55"/>
      <c r="E133" s="55"/>
      <c r="F133" s="56"/>
      <c r="G133" s="11"/>
    </row>
    <row r="134" spans="1:7" ht="18" customHeight="1">
      <c r="A134" s="17" t="s">
        <v>256</v>
      </c>
      <c r="B134" s="16" t="s">
        <v>257</v>
      </c>
      <c r="C134" s="11"/>
      <c r="D134" s="55"/>
      <c r="E134" s="55"/>
      <c r="F134" s="56"/>
      <c r="G134" s="11"/>
    </row>
    <row r="135" spans="1:7" ht="18" customHeight="1">
      <c r="A135" s="17" t="s">
        <v>258</v>
      </c>
      <c r="B135" s="16" t="s">
        <v>259</v>
      </c>
      <c r="C135" s="11"/>
      <c r="D135" s="55">
        <f>41191746712.79/1000</f>
        <v>41191746.71279</v>
      </c>
      <c r="E135" s="55"/>
      <c r="F135" s="56"/>
      <c r="G135" s="11"/>
    </row>
    <row r="136" spans="1:7" ht="18" customHeight="1">
      <c r="A136" s="12" t="s">
        <v>260</v>
      </c>
      <c r="B136" s="95" t="s">
        <v>261</v>
      </c>
      <c r="C136" s="14" t="s">
        <v>262</v>
      </c>
      <c r="D136" s="94">
        <f>SUM(D137:D139)</f>
        <v>0</v>
      </c>
      <c r="E136" s="94">
        <f>SUM(E137:E139)</f>
        <v>0</v>
      </c>
      <c r="F136" s="9"/>
      <c r="G136" s="14"/>
    </row>
    <row r="137" spans="1:7" ht="18" customHeight="1">
      <c r="A137" s="17" t="s">
        <v>263</v>
      </c>
      <c r="B137" s="16" t="s">
        <v>264</v>
      </c>
      <c r="C137" s="11"/>
      <c r="D137" s="55"/>
      <c r="E137" s="55"/>
      <c r="F137" s="56"/>
      <c r="G137" s="11"/>
    </row>
    <row r="138" spans="1:7" ht="18" customHeight="1">
      <c r="A138" s="17" t="s">
        <v>265</v>
      </c>
      <c r="B138" s="16" t="s">
        <v>266</v>
      </c>
      <c r="C138" s="11"/>
      <c r="D138" s="55"/>
      <c r="E138" s="55"/>
      <c r="F138" s="56"/>
      <c r="G138" s="11"/>
    </row>
    <row r="139" spans="1:7" ht="18" customHeight="1">
      <c r="A139" s="17" t="s">
        <v>267</v>
      </c>
      <c r="B139" s="16" t="s">
        <v>268</v>
      </c>
      <c r="C139" s="11"/>
      <c r="D139" s="55"/>
      <c r="E139" s="55"/>
      <c r="F139" s="56"/>
      <c r="G139" s="11"/>
    </row>
    <row r="140" spans="1:7" ht="18" customHeight="1">
      <c r="A140" s="12" t="s">
        <v>269</v>
      </c>
      <c r="B140" s="95" t="s">
        <v>214</v>
      </c>
      <c r="C140" s="14" t="s">
        <v>270</v>
      </c>
      <c r="D140" s="94">
        <f>SUM(D141:D142)</f>
        <v>0</v>
      </c>
      <c r="E140" s="94">
        <f>SUM(E141:E142)</f>
        <v>0</v>
      </c>
      <c r="F140" s="9"/>
      <c r="G140" s="14"/>
    </row>
    <row r="141" spans="1:7" ht="18" customHeight="1">
      <c r="A141" s="17" t="s">
        <v>271</v>
      </c>
      <c r="B141" s="16" t="s">
        <v>217</v>
      </c>
      <c r="C141" s="11"/>
      <c r="D141" s="55"/>
      <c r="E141" s="55"/>
      <c r="F141" s="56"/>
      <c r="G141" s="11"/>
    </row>
    <row r="142" spans="1:7" ht="18" customHeight="1">
      <c r="A142" s="17" t="s">
        <v>272</v>
      </c>
      <c r="B142" s="16" t="s">
        <v>223</v>
      </c>
      <c r="C142" s="11"/>
      <c r="D142" s="55"/>
      <c r="E142" s="55"/>
      <c r="F142" s="56"/>
      <c r="G142" s="11"/>
    </row>
    <row r="143" spans="1:7" ht="18" customHeight="1">
      <c r="A143" s="12" t="s">
        <v>273</v>
      </c>
      <c r="B143" s="95" t="s">
        <v>274</v>
      </c>
      <c r="C143" s="14" t="s">
        <v>275</v>
      </c>
      <c r="D143" s="94">
        <f>SUM(D144:D145)</f>
        <v>0</v>
      </c>
      <c r="E143" s="94">
        <f>SUM(E144:E145)</f>
        <v>0</v>
      </c>
      <c r="F143" s="9"/>
      <c r="G143" s="14"/>
    </row>
    <row r="144" spans="1:7" ht="18" customHeight="1">
      <c r="A144" s="17" t="s">
        <v>276</v>
      </c>
      <c r="B144" s="16" t="s">
        <v>277</v>
      </c>
      <c r="C144" s="11"/>
      <c r="D144" s="55"/>
      <c r="E144" s="55"/>
      <c r="F144" s="56"/>
      <c r="G144" s="11"/>
    </row>
    <row r="145" spans="1:7" ht="18" customHeight="1">
      <c r="A145" s="17" t="s">
        <v>278</v>
      </c>
      <c r="B145" s="16" t="s">
        <v>279</v>
      </c>
      <c r="C145" s="11"/>
      <c r="D145" s="55"/>
      <c r="E145" s="55"/>
      <c r="F145" s="56"/>
      <c r="G145" s="11"/>
    </row>
    <row r="146" spans="1:7" ht="18" customHeight="1">
      <c r="A146" s="12" t="s">
        <v>280</v>
      </c>
      <c r="B146" s="95" t="s">
        <v>281</v>
      </c>
      <c r="C146" s="14" t="s">
        <v>282</v>
      </c>
      <c r="D146" s="94">
        <f>SUM(D147:D149)</f>
        <v>0</v>
      </c>
      <c r="E146" s="94">
        <f>SUM(E147:E149)</f>
        <v>0</v>
      </c>
      <c r="F146" s="9"/>
      <c r="G146" s="14"/>
    </row>
    <row r="147" spans="1:7" ht="18" customHeight="1">
      <c r="A147" s="17" t="s">
        <v>283</v>
      </c>
      <c r="B147" s="16" t="s">
        <v>284</v>
      </c>
      <c r="C147" s="11"/>
      <c r="D147" s="55"/>
      <c r="E147" s="55"/>
      <c r="F147" s="56"/>
      <c r="G147" s="11"/>
    </row>
    <row r="148" spans="1:7" ht="18" customHeight="1">
      <c r="A148" s="18" t="s">
        <v>285</v>
      </c>
      <c r="B148" s="16" t="s">
        <v>286</v>
      </c>
      <c r="C148" s="11"/>
      <c r="D148" s="55"/>
      <c r="E148" s="55"/>
      <c r="F148" s="56"/>
      <c r="G148" s="11"/>
    </row>
    <row r="149" spans="1:7" ht="18" customHeight="1">
      <c r="A149" s="17" t="s">
        <v>287</v>
      </c>
      <c r="B149" s="16" t="s">
        <v>288</v>
      </c>
      <c r="C149" s="11"/>
      <c r="D149" s="55"/>
      <c r="E149" s="55"/>
      <c r="F149" s="56"/>
      <c r="G149" s="11"/>
    </row>
    <row r="150" spans="1:7" ht="18" customHeight="1">
      <c r="A150" s="17"/>
      <c r="B150" s="96" t="s">
        <v>289</v>
      </c>
      <c r="C150" s="11"/>
      <c r="D150" s="97">
        <f>+D146+D143+D140+D136+D128</f>
        <v>41191746.71279</v>
      </c>
      <c r="E150" s="97">
        <f>+E146+E143+E140+E136+E128</f>
        <v>0</v>
      </c>
      <c r="F150" s="9"/>
      <c r="G150" s="11"/>
    </row>
    <row r="151" spans="1:7" ht="18" customHeight="1">
      <c r="A151" s="17"/>
      <c r="B151" s="96" t="s">
        <v>290</v>
      </c>
      <c r="C151" s="11"/>
      <c r="D151" s="97">
        <f>+D150+D125</f>
        <v>45974268.90385</v>
      </c>
      <c r="E151" s="97">
        <f>+E150+E125</f>
        <v>0</v>
      </c>
      <c r="F151" s="9"/>
      <c r="G151" s="11"/>
    </row>
    <row r="152" spans="1:7" ht="18" customHeight="1">
      <c r="A152" s="17"/>
      <c r="B152" s="16"/>
      <c r="C152" s="11"/>
      <c r="D152" s="58"/>
      <c r="E152" s="58"/>
      <c r="F152" s="59"/>
      <c r="G152" s="11"/>
    </row>
    <row r="153" spans="1:7" ht="18" customHeight="1">
      <c r="A153" s="17"/>
      <c r="B153" s="16"/>
      <c r="C153" s="11"/>
      <c r="D153" s="58"/>
      <c r="E153" s="58"/>
      <c r="F153" s="59"/>
      <c r="G153" s="11"/>
    </row>
    <row r="154" spans="1:7" ht="18" customHeight="1">
      <c r="A154" s="17"/>
      <c r="B154" s="16"/>
      <c r="C154" s="11"/>
      <c r="D154" s="58"/>
      <c r="E154" s="58"/>
      <c r="F154" s="59"/>
      <c r="G154" s="11"/>
    </row>
    <row r="155" spans="1:7" ht="18" customHeight="1">
      <c r="A155" s="22" t="s">
        <v>291</v>
      </c>
      <c r="B155" s="96" t="s">
        <v>292</v>
      </c>
      <c r="C155" s="57"/>
      <c r="D155" s="58"/>
      <c r="E155" s="58"/>
      <c r="F155" s="59"/>
      <c r="G155" s="11"/>
    </row>
    <row r="156" spans="1:7" ht="18" customHeight="1">
      <c r="A156" s="12" t="s">
        <v>293</v>
      </c>
      <c r="B156" s="96" t="s">
        <v>294</v>
      </c>
      <c r="C156" s="11"/>
      <c r="D156" s="58"/>
      <c r="E156" s="58"/>
      <c r="F156" s="59"/>
      <c r="G156" s="11"/>
    </row>
    <row r="157" spans="1:7" ht="18" customHeight="1">
      <c r="A157" s="12" t="s">
        <v>295</v>
      </c>
      <c r="B157" s="95" t="s">
        <v>296</v>
      </c>
      <c r="C157" s="14" t="s">
        <v>297</v>
      </c>
      <c r="D157" s="94">
        <f>SUM(D158:D159)</f>
        <v>268210.33137</v>
      </c>
      <c r="E157" s="94">
        <f>SUM(E158:E159)</f>
        <v>0</v>
      </c>
      <c r="F157" s="9"/>
      <c r="G157" s="14"/>
    </row>
    <row r="158" spans="1:7" ht="18" customHeight="1">
      <c r="A158" s="17" t="s">
        <v>298</v>
      </c>
      <c r="B158" s="16" t="s">
        <v>299</v>
      </c>
      <c r="C158" s="11"/>
      <c r="D158" s="55">
        <f>268210331.37/1000</f>
        <v>268210.33137</v>
      </c>
      <c r="E158" s="55"/>
      <c r="F158" s="56"/>
      <c r="G158" s="11"/>
    </row>
    <row r="159" spans="1:7" ht="18" customHeight="1">
      <c r="A159" s="17" t="s">
        <v>300</v>
      </c>
      <c r="B159" s="16" t="s">
        <v>301</v>
      </c>
      <c r="C159" s="11"/>
      <c r="D159" s="55"/>
      <c r="E159" s="55"/>
      <c r="F159" s="56"/>
      <c r="G159" s="11"/>
    </row>
    <row r="160" spans="1:7" ht="18" customHeight="1">
      <c r="A160" s="12" t="s">
        <v>302</v>
      </c>
      <c r="B160" s="95" t="s">
        <v>303</v>
      </c>
      <c r="C160" s="14" t="s">
        <v>304</v>
      </c>
      <c r="D160" s="94">
        <f>SUM(D161:D162)</f>
        <v>1000171.93535</v>
      </c>
      <c r="E160" s="94">
        <f>SUM(E161:E162)</f>
        <v>0</v>
      </c>
      <c r="F160" s="9"/>
      <c r="G160" s="14"/>
    </row>
    <row r="161" spans="1:7" ht="18" customHeight="1">
      <c r="A161" s="17" t="s">
        <v>305</v>
      </c>
      <c r="B161" s="16" t="s">
        <v>306</v>
      </c>
      <c r="C161" s="11"/>
      <c r="D161" s="55">
        <f>2528535.35/1000</f>
        <v>2528.53535</v>
      </c>
      <c r="E161" s="55"/>
      <c r="F161" s="56"/>
      <c r="G161" s="11"/>
    </row>
    <row r="162" spans="1:7" ht="18" customHeight="1">
      <c r="A162" s="17" t="s">
        <v>307</v>
      </c>
      <c r="B162" s="16" t="s">
        <v>308</v>
      </c>
      <c r="C162" s="11"/>
      <c r="D162" s="55">
        <f>997643400/1000</f>
        <v>997643.4</v>
      </c>
      <c r="E162" s="55"/>
      <c r="F162" s="56"/>
      <c r="G162" s="11"/>
    </row>
    <row r="163" spans="1:7" ht="18" customHeight="1">
      <c r="A163" s="12" t="s">
        <v>309</v>
      </c>
      <c r="B163" s="95" t="s">
        <v>310</v>
      </c>
      <c r="C163" s="14" t="s">
        <v>311</v>
      </c>
      <c r="D163" s="94">
        <f>SUM(D164:D165)</f>
        <v>0</v>
      </c>
      <c r="E163" s="94">
        <f>SUM(E164:E165)</f>
        <v>0</v>
      </c>
      <c r="F163" s="9"/>
      <c r="G163" s="14"/>
    </row>
    <row r="164" spans="1:7" ht="18" customHeight="1">
      <c r="A164" s="17" t="s">
        <v>312</v>
      </c>
      <c r="B164" s="16" t="s">
        <v>313</v>
      </c>
      <c r="C164" s="11"/>
      <c r="D164" s="55"/>
      <c r="E164" s="55"/>
      <c r="F164" s="56"/>
      <c r="G164" s="11"/>
    </row>
    <row r="165" spans="1:7" ht="18" customHeight="1">
      <c r="A165" s="17" t="s">
        <v>314</v>
      </c>
      <c r="B165" s="16" t="s">
        <v>315</v>
      </c>
      <c r="C165" s="11"/>
      <c r="D165" s="55"/>
      <c r="E165" s="55"/>
      <c r="F165" s="56"/>
      <c r="G165" s="11"/>
    </row>
    <row r="166" spans="1:7" ht="18" customHeight="1">
      <c r="A166" s="12" t="s">
        <v>316</v>
      </c>
      <c r="B166" s="95" t="s">
        <v>317</v>
      </c>
      <c r="C166" s="14" t="s">
        <v>318</v>
      </c>
      <c r="D166" s="94">
        <f>SUM(D167:D170)</f>
        <v>0</v>
      </c>
      <c r="E166" s="94">
        <f>SUM(E167:E170)</f>
        <v>0</v>
      </c>
      <c r="F166" s="9"/>
      <c r="G166" s="14"/>
    </row>
    <row r="167" spans="1:7" ht="18" customHeight="1">
      <c r="A167" s="17" t="s">
        <v>319</v>
      </c>
      <c r="B167" s="16" t="s">
        <v>320</v>
      </c>
      <c r="C167" s="11"/>
      <c r="D167" s="55"/>
      <c r="E167" s="55"/>
      <c r="F167" s="56"/>
      <c r="G167" s="11"/>
    </row>
    <row r="168" spans="1:7" ht="18" customHeight="1">
      <c r="A168" s="17" t="s">
        <v>321</v>
      </c>
      <c r="B168" s="16" t="s">
        <v>322</v>
      </c>
      <c r="C168" s="11"/>
      <c r="D168" s="55"/>
      <c r="E168" s="55"/>
      <c r="F168" s="56"/>
      <c r="G168" s="11"/>
    </row>
    <row r="169" spans="1:7" ht="18" customHeight="1">
      <c r="A169" s="17" t="s">
        <v>323</v>
      </c>
      <c r="B169" s="16" t="s">
        <v>324</v>
      </c>
      <c r="C169" s="11"/>
      <c r="D169" s="55"/>
      <c r="E169" s="55"/>
      <c r="F169" s="56"/>
      <c r="G169" s="11"/>
    </row>
    <row r="170" spans="1:7" ht="18" customHeight="1">
      <c r="A170" s="17" t="s">
        <v>325</v>
      </c>
      <c r="B170" s="16" t="s">
        <v>326</v>
      </c>
      <c r="C170" s="11"/>
      <c r="D170" s="55"/>
      <c r="E170" s="55"/>
      <c r="F170" s="56"/>
      <c r="G170" s="11"/>
    </row>
    <row r="171" spans="1:7" ht="18" customHeight="1">
      <c r="A171" s="12" t="s">
        <v>327</v>
      </c>
      <c r="B171" s="95" t="s">
        <v>328</v>
      </c>
      <c r="C171" s="14" t="s">
        <v>329</v>
      </c>
      <c r="D171" s="94">
        <f>SUM(D172:D173)</f>
        <v>6399145.37012</v>
      </c>
      <c r="E171" s="94">
        <f>SUM(E172:E173)</f>
        <v>0</v>
      </c>
      <c r="F171" s="9"/>
      <c r="G171" s="14"/>
    </row>
    <row r="172" spans="1:7" ht="18" customHeight="1">
      <c r="A172" s="17" t="s">
        <v>330</v>
      </c>
      <c r="B172" s="16" t="s">
        <v>331</v>
      </c>
      <c r="C172" s="11"/>
      <c r="D172" s="55">
        <f>8170811967.54/1000</f>
        <v>8170811.96754</v>
      </c>
      <c r="E172" s="55"/>
      <c r="F172" s="56"/>
      <c r="G172" s="11"/>
    </row>
    <row r="173" spans="1:7" ht="18" customHeight="1">
      <c r="A173" s="17" t="s">
        <v>332</v>
      </c>
      <c r="B173" s="16" t="s">
        <v>333</v>
      </c>
      <c r="C173" s="11"/>
      <c r="D173" s="55">
        <f>-1771666597.42/1000</f>
        <v>-1771666.59742</v>
      </c>
      <c r="E173" s="55"/>
      <c r="F173" s="56"/>
      <c r="G173" s="11"/>
    </row>
    <row r="174" spans="1:7" ht="18" customHeight="1">
      <c r="A174" s="12" t="s">
        <v>334</v>
      </c>
      <c r="B174" s="20" t="s">
        <v>335</v>
      </c>
      <c r="C174" s="11"/>
      <c r="D174" s="58"/>
      <c r="E174" s="58"/>
      <c r="F174" s="59"/>
      <c r="G174" s="11"/>
    </row>
    <row r="175" spans="1:7" ht="21.75" customHeight="1">
      <c r="A175" s="12" t="s">
        <v>336</v>
      </c>
      <c r="B175" s="95" t="s">
        <v>337</v>
      </c>
      <c r="C175" s="14" t="s">
        <v>338</v>
      </c>
      <c r="D175" s="94">
        <f>SUM(D176:D177)</f>
        <v>0</v>
      </c>
      <c r="E175" s="94">
        <f>SUM(E176:E177)</f>
        <v>0</v>
      </c>
      <c r="F175" s="9"/>
      <c r="G175" s="14"/>
    </row>
    <row r="176" spans="1:7" ht="18" customHeight="1">
      <c r="A176" s="17" t="s">
        <v>339</v>
      </c>
      <c r="B176" s="16" t="s">
        <v>340</v>
      </c>
      <c r="C176" s="11"/>
      <c r="D176" s="55"/>
      <c r="E176" s="55"/>
      <c r="F176" s="56"/>
      <c r="G176" s="11"/>
    </row>
    <row r="177" spans="1:7" ht="27" customHeight="1">
      <c r="A177" s="17" t="s">
        <v>341</v>
      </c>
      <c r="B177" s="16" t="s">
        <v>342</v>
      </c>
      <c r="C177" s="11"/>
      <c r="D177" s="55"/>
      <c r="E177" s="55"/>
      <c r="F177" s="56"/>
      <c r="G177" s="11"/>
    </row>
    <row r="178" spans="1:7" ht="18" customHeight="1">
      <c r="A178" s="12" t="s">
        <v>343</v>
      </c>
      <c r="B178" s="95" t="s">
        <v>344</v>
      </c>
      <c r="C178" s="14" t="s">
        <v>345</v>
      </c>
      <c r="D178" s="94">
        <f>SUM(D179:D182)</f>
        <v>0</v>
      </c>
      <c r="E178" s="94">
        <f>SUM(E179:E182)</f>
        <v>0</v>
      </c>
      <c r="F178" s="9"/>
      <c r="G178" s="14"/>
    </row>
    <row r="179" spans="1:7" ht="18" customHeight="1">
      <c r="A179" s="17" t="s">
        <v>346</v>
      </c>
      <c r="B179" s="16" t="s">
        <v>347</v>
      </c>
      <c r="C179" s="11"/>
      <c r="D179" s="55"/>
      <c r="E179" s="55"/>
      <c r="F179" s="56"/>
      <c r="G179" s="11"/>
    </row>
    <row r="180" spans="1:7" ht="18" customHeight="1">
      <c r="A180" s="17" t="s">
        <v>348</v>
      </c>
      <c r="B180" s="16" t="s">
        <v>349</v>
      </c>
      <c r="C180" s="11"/>
      <c r="D180" s="55"/>
      <c r="E180" s="55"/>
      <c r="F180" s="56"/>
      <c r="G180" s="11"/>
    </row>
    <row r="181" spans="1:7" ht="18" customHeight="1">
      <c r="A181" s="17" t="s">
        <v>350</v>
      </c>
      <c r="B181" s="16" t="s">
        <v>351</v>
      </c>
      <c r="C181" s="11"/>
      <c r="D181" s="55"/>
      <c r="E181" s="55"/>
      <c r="F181" s="56"/>
      <c r="G181" s="11"/>
    </row>
    <row r="182" spans="1:7" ht="18" customHeight="1">
      <c r="A182" s="17" t="s">
        <v>352</v>
      </c>
      <c r="B182" s="16" t="s">
        <v>353</v>
      </c>
      <c r="C182" s="11"/>
      <c r="D182" s="55"/>
      <c r="E182" s="55"/>
      <c r="F182" s="56"/>
      <c r="G182" s="11"/>
    </row>
    <row r="183" spans="2:7" ht="18" customHeight="1">
      <c r="B183" s="101" t="s">
        <v>354</v>
      </c>
      <c r="C183" s="11"/>
      <c r="D183" s="97">
        <f>+D178+D175+D171+D166+D163+D160+D157</f>
        <v>7667527.63684</v>
      </c>
      <c r="E183" s="97">
        <f>+E178+E175+E171+E166+E163+E160+E157</f>
        <v>0</v>
      </c>
      <c r="F183" s="9"/>
      <c r="G183" s="11"/>
    </row>
    <row r="184" spans="2:7" ht="18" customHeight="1">
      <c r="B184" s="102" t="s">
        <v>355</v>
      </c>
      <c r="C184" s="11"/>
      <c r="D184" s="97">
        <f>+D183+D151</f>
        <v>53641796.54069</v>
      </c>
      <c r="E184" s="97">
        <f>+E183+E151</f>
        <v>0</v>
      </c>
      <c r="F184" s="9"/>
      <c r="G184" s="11"/>
    </row>
    <row r="185" spans="2:7" ht="18" customHeight="1">
      <c r="B185" s="5"/>
      <c r="C185" s="11"/>
      <c r="D185" s="60">
        <f>+D184-D89</f>
        <v>0</v>
      </c>
      <c r="E185" s="60">
        <f>+E184-E89</f>
        <v>0</v>
      </c>
      <c r="G185" s="11"/>
    </row>
    <row r="186" spans="3:7" ht="18" customHeight="1">
      <c r="C186" s="11"/>
      <c r="G186" s="11"/>
    </row>
    <row r="187" spans="3:7" ht="18" customHeight="1">
      <c r="C187" s="11"/>
      <c r="G187" s="11"/>
    </row>
    <row r="188" spans="1:7" ht="18" customHeight="1">
      <c r="A188" s="88" t="s">
        <v>1608</v>
      </c>
      <c r="B188" s="89" t="s">
        <v>1620</v>
      </c>
      <c r="C188" s="11"/>
      <c r="G188" s="11"/>
    </row>
    <row r="189" spans="1:7" ht="18" customHeight="1">
      <c r="A189" s="88" t="s">
        <v>1609</v>
      </c>
      <c r="B189" s="26" t="s">
        <v>1624</v>
      </c>
      <c r="C189" s="11"/>
      <c r="G189" s="11"/>
    </row>
    <row r="190" spans="1:7" ht="18" customHeight="1">
      <c r="A190" s="88" t="s">
        <v>1610</v>
      </c>
      <c r="B190" s="26" t="s">
        <v>1626</v>
      </c>
      <c r="C190" s="11"/>
      <c r="G190" s="11"/>
    </row>
    <row r="191" spans="3:7" ht="18" customHeight="1">
      <c r="C191" s="11"/>
      <c r="G191" s="11"/>
    </row>
    <row r="192" spans="3:7" ht="18" customHeight="1">
      <c r="C192" s="11"/>
      <c r="G192" s="11"/>
    </row>
    <row r="193" spans="3:7" ht="18" customHeight="1">
      <c r="C193" s="11"/>
      <c r="G193" s="11"/>
    </row>
    <row r="194" spans="3:7" ht="18" customHeight="1">
      <c r="C194" s="11"/>
      <c r="G194" s="11"/>
    </row>
    <row r="195" spans="3:7" ht="18" customHeight="1">
      <c r="C195" s="11"/>
      <c r="G195" s="11"/>
    </row>
    <row r="196" spans="3:7" ht="18" customHeight="1">
      <c r="C196" s="11"/>
      <c r="G196" s="11"/>
    </row>
    <row r="197" spans="3:7" ht="18" customHeight="1">
      <c r="C197" s="11"/>
      <c r="G197" s="11"/>
    </row>
    <row r="198" spans="3:7" ht="18" customHeight="1">
      <c r="C198" s="11"/>
      <c r="G198" s="11"/>
    </row>
    <row r="199" spans="3:7" ht="18" customHeight="1">
      <c r="C199" s="11"/>
      <c r="G199" s="11"/>
    </row>
    <row r="200" spans="3:7" ht="18" customHeight="1">
      <c r="C200" s="11"/>
      <c r="G200" s="11"/>
    </row>
    <row r="201" spans="3:7" ht="18" customHeight="1">
      <c r="C201" s="11"/>
      <c r="G201" s="11"/>
    </row>
    <row r="202" spans="3:7" ht="18" customHeight="1">
      <c r="C202" s="11"/>
      <c r="G202" s="11"/>
    </row>
    <row r="203" spans="3:7" ht="18" customHeight="1">
      <c r="C203" s="11"/>
      <c r="G203" s="11"/>
    </row>
    <row r="204" spans="3:7" ht="18" customHeight="1">
      <c r="C204" s="11"/>
      <c r="G204" s="11"/>
    </row>
    <row r="205" spans="3:7" ht="18" customHeight="1">
      <c r="C205" s="11"/>
      <c r="G205" s="11"/>
    </row>
    <row r="206" spans="3:7" ht="18" customHeight="1">
      <c r="C206" s="11"/>
      <c r="G206" s="11"/>
    </row>
  </sheetData>
  <sheetProtection/>
  <protectedRanges>
    <protectedRange sqref="D11:E12 D14:E18 D20:E34 D36:E40 D42:E44 D49:E53 D55:E61 D63:E71 D73:E78 D80:E83 D85:E87" name="Rango3"/>
    <protectedRange sqref="D147:E149 D144:E145 D141:E142 D137:E139 D129:E135 D122:E124 D119:E120 D114:E117 D108:E112 D97:E106" name="Rango2"/>
    <protectedRange sqref="D179:E182 D176:E177 D172:E173 D167:E170 D164:E165 D161:E162 D158:E159 B188:B190" name="Rango1"/>
  </protectedRanges>
  <mergeCells count="5">
    <mergeCell ref="A1:D1"/>
    <mergeCell ref="A2:D2"/>
    <mergeCell ref="A3:D3"/>
    <mergeCell ref="A4:C5"/>
    <mergeCell ref="D4:D5"/>
  </mergeCells>
  <dataValidations count="1">
    <dataValidation type="textLength" allowBlank="1" showInputMessage="1" showErrorMessage="1" error="No debe exceder en 50 caracteres el texto breve" sqref="B133:B134">
      <formula1>1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8" r:id="rId1"/>
  <rowBreaks count="2" manualBreakCount="2">
    <brk id="61" max="4" man="1"/>
    <brk id="1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showGridLines="0" view="pageBreakPreview" zoomScaleSheetLayoutView="100" zoomScalePageLayoutView="0" workbookViewId="0" topLeftCell="A62">
      <selection activeCell="I29" sqref="I29"/>
    </sheetView>
  </sheetViews>
  <sheetFormatPr defaultColWidth="11.421875" defaultRowHeight="15"/>
  <cols>
    <col min="1" max="1" width="15.00390625" style="1" customWidth="1"/>
    <col min="2" max="2" width="62.57421875" style="1" customWidth="1"/>
    <col min="3" max="3" width="10.140625" style="1" customWidth="1"/>
    <col min="4" max="4" width="18.140625" style="60" bestFit="1" customWidth="1"/>
    <col min="5" max="5" width="17.421875" style="60" bestFit="1" customWidth="1"/>
    <col min="6" max="6" width="18.00390625" style="60" bestFit="1" customWidth="1"/>
    <col min="7" max="16384" width="11.421875" style="1" customWidth="1"/>
  </cols>
  <sheetData>
    <row r="1" spans="1:4" ht="16.5" customHeight="1">
      <c r="A1" s="213" t="s">
        <v>1621</v>
      </c>
      <c r="B1" s="213"/>
      <c r="C1" s="213"/>
      <c r="D1" s="213"/>
    </row>
    <row r="2" spans="1:4" ht="12.75" customHeight="1">
      <c r="A2" s="213" t="s">
        <v>375</v>
      </c>
      <c r="B2" s="213"/>
      <c r="C2" s="213"/>
      <c r="D2" s="213"/>
    </row>
    <row r="3" spans="1:4" ht="12.75" customHeight="1">
      <c r="A3" s="214" t="s">
        <v>1625</v>
      </c>
      <c r="B3" s="214"/>
      <c r="C3" s="214"/>
      <c r="D3" s="214"/>
    </row>
    <row r="4" spans="1:4" ht="12.75" customHeight="1">
      <c r="A4" s="214"/>
      <c r="B4" s="214"/>
      <c r="C4" s="214"/>
      <c r="D4" s="216"/>
    </row>
    <row r="5" spans="1:6" ht="12.75" customHeight="1">
      <c r="A5" s="214"/>
      <c r="B5" s="214"/>
      <c r="C5" s="214"/>
      <c r="D5" s="217"/>
      <c r="F5" s="3" t="s">
        <v>1611</v>
      </c>
    </row>
    <row r="6" spans="1:6" ht="17.25" customHeight="1">
      <c r="A6" s="4"/>
      <c r="B6" s="5"/>
      <c r="C6" s="92" t="s">
        <v>1</v>
      </c>
      <c r="D6" s="211">
        <v>2017</v>
      </c>
      <c r="E6" s="114"/>
      <c r="F6" s="104"/>
    </row>
    <row r="7" ht="12.75" customHeight="1"/>
    <row r="8" spans="3:5" ht="12.75" customHeight="1">
      <c r="C8" s="27"/>
      <c r="D8" s="83"/>
      <c r="E8" s="83"/>
    </row>
    <row r="9" spans="1:5" ht="12.75" customHeight="1">
      <c r="A9" s="106" t="s">
        <v>376</v>
      </c>
      <c r="B9" s="105" t="s">
        <v>377</v>
      </c>
      <c r="C9" s="11"/>
      <c r="D9" s="56"/>
      <c r="E9" s="56"/>
    </row>
    <row r="10" spans="1:5" ht="12.75" customHeight="1">
      <c r="A10" s="107" t="s">
        <v>378</v>
      </c>
      <c r="B10" s="108" t="s">
        <v>379</v>
      </c>
      <c r="C10" s="11"/>
      <c r="D10" s="56"/>
      <c r="E10" s="56"/>
    </row>
    <row r="11" spans="1:5" ht="12.75" customHeight="1">
      <c r="A11" s="109" t="s">
        <v>380</v>
      </c>
      <c r="B11" s="110" t="s">
        <v>381</v>
      </c>
      <c r="C11" s="121">
        <v>31</v>
      </c>
      <c r="D11" s="111">
        <f>SUM(D12:D15)</f>
        <v>0</v>
      </c>
      <c r="E11" s="111">
        <f>SUM(E12:E15)</f>
        <v>0</v>
      </c>
    </row>
    <row r="12" spans="1:5" ht="12.75" customHeight="1">
      <c r="A12" s="117" t="s">
        <v>382</v>
      </c>
      <c r="B12" s="118" t="s">
        <v>383</v>
      </c>
      <c r="C12" s="119"/>
      <c r="D12" s="55"/>
      <c r="E12" s="55"/>
    </row>
    <row r="13" spans="1:5" ht="12.75" customHeight="1">
      <c r="A13" s="117" t="s">
        <v>384</v>
      </c>
      <c r="B13" s="118" t="s">
        <v>385</v>
      </c>
      <c r="C13" s="119"/>
      <c r="D13" s="55"/>
      <c r="E13" s="55"/>
    </row>
    <row r="14" spans="1:5" ht="12.75" customHeight="1">
      <c r="A14" s="117" t="s">
        <v>386</v>
      </c>
      <c r="B14" s="118" t="s">
        <v>387</v>
      </c>
      <c r="C14" s="119"/>
      <c r="D14" s="55"/>
      <c r="E14" s="55"/>
    </row>
    <row r="15" spans="1:5" ht="12.75" customHeight="1">
      <c r="A15" s="117" t="s">
        <v>388</v>
      </c>
      <c r="B15" s="118" t="s">
        <v>389</v>
      </c>
      <c r="C15" s="119"/>
      <c r="D15" s="55"/>
      <c r="E15" s="55"/>
    </row>
    <row r="16" spans="1:5" ht="12.75" customHeight="1">
      <c r="A16" s="109" t="s">
        <v>390</v>
      </c>
      <c r="B16" s="110" t="s">
        <v>391</v>
      </c>
      <c r="C16" s="14" t="s">
        <v>392</v>
      </c>
      <c r="D16" s="111">
        <f>SUM(D17:D22)</f>
        <v>0</v>
      </c>
      <c r="E16" s="111">
        <f>SUM(E17:E22)</f>
        <v>0</v>
      </c>
    </row>
    <row r="17" spans="1:5" ht="12.75" customHeight="1">
      <c r="A17" s="117" t="s">
        <v>393</v>
      </c>
      <c r="B17" s="118" t="s">
        <v>394</v>
      </c>
      <c r="C17" s="119"/>
      <c r="D17" s="55"/>
      <c r="E17" s="55"/>
    </row>
    <row r="18" spans="1:5" ht="12.75" customHeight="1">
      <c r="A18" s="117" t="s">
        <v>395</v>
      </c>
      <c r="B18" s="118" t="s">
        <v>396</v>
      </c>
      <c r="C18" s="119"/>
      <c r="D18" s="55"/>
      <c r="E18" s="55"/>
    </row>
    <row r="19" spans="1:5" ht="12.75" customHeight="1">
      <c r="A19" s="117" t="s">
        <v>397</v>
      </c>
      <c r="B19" s="118" t="s">
        <v>398</v>
      </c>
      <c r="C19" s="119"/>
      <c r="D19" s="55"/>
      <c r="E19" s="55"/>
    </row>
    <row r="20" spans="1:5" ht="12.75" customHeight="1">
      <c r="A20" s="117" t="s">
        <v>399</v>
      </c>
      <c r="B20" s="118" t="s">
        <v>400</v>
      </c>
      <c r="C20" s="119"/>
      <c r="D20" s="55"/>
      <c r="E20" s="55"/>
    </row>
    <row r="21" spans="1:5" ht="12.75" customHeight="1">
      <c r="A21" s="117" t="s">
        <v>401</v>
      </c>
      <c r="B21" s="118" t="s">
        <v>402</v>
      </c>
      <c r="C21" s="119"/>
      <c r="D21" s="55"/>
      <c r="E21" s="55"/>
    </row>
    <row r="22" spans="1:5" ht="12.75" customHeight="1">
      <c r="A22" s="117" t="s">
        <v>403</v>
      </c>
      <c r="B22" s="118" t="s">
        <v>404</v>
      </c>
      <c r="C22" s="119"/>
      <c r="D22" s="55"/>
      <c r="E22" s="55"/>
    </row>
    <row r="23" spans="1:5" ht="12.75" customHeight="1">
      <c r="A23" s="109" t="s">
        <v>405</v>
      </c>
      <c r="B23" s="110" t="s">
        <v>406</v>
      </c>
      <c r="C23" s="14" t="s">
        <v>407</v>
      </c>
      <c r="D23" s="111">
        <f>SUM(D24:D26)</f>
        <v>0</v>
      </c>
      <c r="E23" s="111">
        <f>SUM(E24:E26)</f>
        <v>0</v>
      </c>
    </row>
    <row r="24" spans="1:5" ht="12.75" customHeight="1">
      <c r="A24" s="117" t="s">
        <v>408</v>
      </c>
      <c r="B24" s="118" t="s">
        <v>409</v>
      </c>
      <c r="C24" s="119"/>
      <c r="D24" s="55"/>
      <c r="E24" s="55"/>
    </row>
    <row r="25" spans="1:5" ht="12.75" customHeight="1">
      <c r="A25" s="117" t="s">
        <v>410</v>
      </c>
      <c r="B25" s="118" t="s">
        <v>411</v>
      </c>
      <c r="C25" s="119"/>
      <c r="D25" s="55"/>
      <c r="E25" s="55"/>
    </row>
    <row r="26" spans="1:5" ht="12.75" customHeight="1">
      <c r="A26" s="117" t="s">
        <v>412</v>
      </c>
      <c r="B26" s="124" t="s">
        <v>413</v>
      </c>
      <c r="C26" s="119"/>
      <c r="D26" s="55"/>
      <c r="E26" s="55"/>
    </row>
    <row r="27" spans="1:5" ht="12.75" customHeight="1">
      <c r="A27" s="109" t="s">
        <v>414</v>
      </c>
      <c r="B27" s="110" t="s">
        <v>415</v>
      </c>
      <c r="C27" s="14" t="s">
        <v>416</v>
      </c>
      <c r="D27" s="111">
        <f>SUM(D28:D30)</f>
        <v>0</v>
      </c>
      <c r="E27" s="111">
        <f>SUM(E28:E30)</f>
        <v>0</v>
      </c>
    </row>
    <row r="28" spans="1:5" ht="12.75" customHeight="1">
      <c r="A28" s="117" t="s">
        <v>417</v>
      </c>
      <c r="B28" s="118" t="s">
        <v>418</v>
      </c>
      <c r="C28" s="119"/>
      <c r="D28" s="55"/>
      <c r="E28" s="55"/>
    </row>
    <row r="29" spans="1:5" ht="12.75" customHeight="1">
      <c r="A29" s="117" t="s">
        <v>419</v>
      </c>
      <c r="B29" s="118" t="s">
        <v>420</v>
      </c>
      <c r="C29" s="119"/>
      <c r="D29" s="55"/>
      <c r="E29" s="55"/>
    </row>
    <row r="30" spans="1:5" ht="12.75" customHeight="1">
      <c r="A30" s="117" t="s">
        <v>421</v>
      </c>
      <c r="B30" s="118" t="s">
        <v>422</v>
      </c>
      <c r="C30" s="119"/>
      <c r="D30" s="55"/>
      <c r="E30" s="55"/>
    </row>
    <row r="31" spans="1:5" ht="12.75" customHeight="1">
      <c r="A31" s="109" t="s">
        <v>423</v>
      </c>
      <c r="B31" s="110" t="s">
        <v>424</v>
      </c>
      <c r="C31" s="14" t="s">
        <v>425</v>
      </c>
      <c r="D31" s="111">
        <f>SUM(D32:D33)</f>
        <v>0</v>
      </c>
      <c r="E31" s="111">
        <f>SUM(E32:E33)</f>
        <v>0</v>
      </c>
    </row>
    <row r="32" spans="1:5" ht="12.75" customHeight="1">
      <c r="A32" s="117" t="s">
        <v>426</v>
      </c>
      <c r="B32" s="118" t="s">
        <v>427</v>
      </c>
      <c r="C32" s="119"/>
      <c r="D32" s="55"/>
      <c r="E32" s="55"/>
    </row>
    <row r="33" spans="1:5" ht="12.75" customHeight="1">
      <c r="A33" s="107" t="s">
        <v>428</v>
      </c>
      <c r="B33" s="108" t="s">
        <v>429</v>
      </c>
      <c r="C33" s="119"/>
      <c r="D33" s="55"/>
      <c r="E33" s="55"/>
    </row>
    <row r="34" spans="1:5" ht="12.75" customHeight="1">
      <c r="A34" s="109" t="s">
        <v>430</v>
      </c>
      <c r="B34" s="110" t="s">
        <v>431</v>
      </c>
      <c r="C34" s="14" t="s">
        <v>432</v>
      </c>
      <c r="D34" s="111">
        <f>SUM(D35:D37)</f>
        <v>0</v>
      </c>
      <c r="E34" s="111">
        <f>SUM(E35:E37)</f>
        <v>0</v>
      </c>
    </row>
    <row r="35" spans="1:5" ht="12.75" customHeight="1">
      <c r="A35" s="117" t="s">
        <v>433</v>
      </c>
      <c r="B35" s="118" t="s">
        <v>434</v>
      </c>
      <c r="C35" s="119"/>
      <c r="D35" s="55"/>
      <c r="E35" s="55"/>
    </row>
    <row r="36" spans="1:5" ht="12.75" customHeight="1">
      <c r="A36" s="117" t="s">
        <v>435</v>
      </c>
      <c r="B36" s="118" t="s">
        <v>436</v>
      </c>
      <c r="C36" s="119"/>
      <c r="D36" s="55"/>
      <c r="E36" s="55"/>
    </row>
    <row r="37" spans="1:5" ht="12.75" customHeight="1">
      <c r="A37" s="117" t="s">
        <v>437</v>
      </c>
      <c r="B37" s="118" t="s">
        <v>438</v>
      </c>
      <c r="C37" s="119"/>
      <c r="D37" s="55"/>
      <c r="E37" s="55"/>
    </row>
    <row r="38" spans="1:5" ht="12.75" customHeight="1">
      <c r="A38" s="109" t="s">
        <v>439</v>
      </c>
      <c r="B38" s="110" t="s">
        <v>440</v>
      </c>
      <c r="C38" s="14" t="s">
        <v>441</v>
      </c>
      <c r="D38" s="111">
        <f>SUM(D39:D40)</f>
        <v>0</v>
      </c>
      <c r="E38" s="111">
        <f>SUM(E39:E40)</f>
        <v>0</v>
      </c>
    </row>
    <row r="39" spans="1:5" ht="12.75" customHeight="1">
      <c r="A39" s="117" t="s">
        <v>442</v>
      </c>
      <c r="B39" s="118" t="s">
        <v>443</v>
      </c>
      <c r="C39" s="119"/>
      <c r="D39" s="55"/>
      <c r="E39" s="55"/>
    </row>
    <row r="40" spans="1:5" ht="12.75" customHeight="1">
      <c r="A40" s="107" t="s">
        <v>444</v>
      </c>
      <c r="B40" s="108" t="s">
        <v>445</v>
      </c>
      <c r="C40" s="119"/>
      <c r="D40" s="55"/>
      <c r="E40" s="55"/>
    </row>
    <row r="41" spans="1:5" ht="12.75" customHeight="1">
      <c r="A41" s="109" t="s">
        <v>446</v>
      </c>
      <c r="B41" s="110" t="s">
        <v>447</v>
      </c>
      <c r="C41" s="14" t="s">
        <v>448</v>
      </c>
      <c r="D41" s="111">
        <f>SUM(D42:D45)</f>
        <v>0</v>
      </c>
      <c r="E41" s="111">
        <f>SUM(E42:E45)</f>
        <v>0</v>
      </c>
    </row>
    <row r="42" spans="1:5" ht="12.75" customHeight="1">
      <c r="A42" s="117" t="s">
        <v>449</v>
      </c>
      <c r="B42" s="118" t="s">
        <v>450</v>
      </c>
      <c r="C42" s="119"/>
      <c r="D42" s="55"/>
      <c r="E42" s="55"/>
    </row>
    <row r="43" spans="1:5" ht="12.75" customHeight="1">
      <c r="A43" s="117" t="s">
        <v>451</v>
      </c>
      <c r="B43" s="118" t="s">
        <v>452</v>
      </c>
      <c r="C43" s="119"/>
      <c r="D43" s="55"/>
      <c r="E43" s="55"/>
    </row>
    <row r="44" spans="1:5" ht="12.75" customHeight="1">
      <c r="A44" s="117" t="s">
        <v>453</v>
      </c>
      <c r="B44" s="118" t="s">
        <v>454</v>
      </c>
      <c r="C44" s="119"/>
      <c r="D44" s="55"/>
      <c r="E44" s="55"/>
    </row>
    <row r="45" spans="1:5" ht="12.75" customHeight="1">
      <c r="A45" s="117" t="s">
        <v>455</v>
      </c>
      <c r="B45" s="118" t="s">
        <v>456</v>
      </c>
      <c r="C45" s="119"/>
      <c r="D45" s="55"/>
      <c r="E45" s="55"/>
    </row>
    <row r="46" spans="1:5" ht="12.75" customHeight="1">
      <c r="A46" s="109" t="s">
        <v>457</v>
      </c>
      <c r="B46" s="110" t="s">
        <v>458</v>
      </c>
      <c r="C46" s="14" t="s">
        <v>459</v>
      </c>
      <c r="D46" s="111">
        <f>SUM(D47:D48)</f>
        <v>256386.44151</v>
      </c>
      <c r="E46" s="111">
        <f>SUM(E47:E48)</f>
        <v>0</v>
      </c>
    </row>
    <row r="47" spans="1:5" ht="12.75" customHeight="1">
      <c r="A47" s="117" t="s">
        <v>460</v>
      </c>
      <c r="B47" s="118" t="s">
        <v>461</v>
      </c>
      <c r="C47" s="119"/>
      <c r="D47" s="55">
        <f>256386441.51/1000</f>
        <v>256386.44151</v>
      </c>
      <c r="E47" s="55"/>
    </row>
    <row r="48" spans="1:5" ht="12.75" customHeight="1">
      <c r="A48" s="107" t="s">
        <v>462</v>
      </c>
      <c r="B48" s="108" t="s">
        <v>463</v>
      </c>
      <c r="C48" s="119"/>
      <c r="D48" s="55"/>
      <c r="E48" s="55"/>
    </row>
    <row r="49" spans="1:5" ht="12.75" customHeight="1">
      <c r="A49" s="109" t="s">
        <v>464</v>
      </c>
      <c r="B49" s="110" t="s">
        <v>465</v>
      </c>
      <c r="C49" s="14" t="s">
        <v>466</v>
      </c>
      <c r="D49" s="111">
        <f>SUM(D50:D51)</f>
        <v>0</v>
      </c>
      <c r="E49" s="111">
        <f>SUM(E50:E51)</f>
        <v>0</v>
      </c>
    </row>
    <row r="50" spans="1:5" ht="12.75" customHeight="1">
      <c r="A50" s="117" t="s">
        <v>467</v>
      </c>
      <c r="B50" s="118" t="s">
        <v>468</v>
      </c>
      <c r="C50" s="119"/>
      <c r="D50" s="55"/>
      <c r="E50" s="55"/>
    </row>
    <row r="51" spans="1:5" ht="12.75" customHeight="1">
      <c r="A51" s="117" t="s">
        <v>469</v>
      </c>
      <c r="B51" s="118" t="s">
        <v>470</v>
      </c>
      <c r="C51" s="119"/>
      <c r="D51" s="55"/>
      <c r="E51" s="55"/>
    </row>
    <row r="52" spans="1:5" ht="12.75" customHeight="1">
      <c r="A52" s="109" t="s">
        <v>471</v>
      </c>
      <c r="B52" s="110" t="s">
        <v>472</v>
      </c>
      <c r="C52" s="14" t="s">
        <v>473</v>
      </c>
      <c r="D52" s="111">
        <f>SUM(D53:D54)</f>
        <v>0</v>
      </c>
      <c r="E52" s="111">
        <f>SUM(E53:E54)</f>
        <v>0</v>
      </c>
    </row>
    <row r="53" spans="1:5" ht="12.75" customHeight="1">
      <c r="A53" s="117" t="s">
        <v>474</v>
      </c>
      <c r="B53" s="118" t="s">
        <v>475</v>
      </c>
      <c r="C53" s="119"/>
      <c r="D53" s="55"/>
      <c r="E53" s="55"/>
    </row>
    <row r="54" spans="1:5" ht="12.75" customHeight="1">
      <c r="A54" s="117" t="s">
        <v>476</v>
      </c>
      <c r="B54" s="118" t="s">
        <v>477</v>
      </c>
      <c r="C54" s="119"/>
      <c r="D54" s="55"/>
      <c r="E54" s="55"/>
    </row>
    <row r="55" spans="1:5" ht="12.75" customHeight="1">
      <c r="A55" s="109" t="s">
        <v>478</v>
      </c>
      <c r="B55" s="110" t="s">
        <v>479</v>
      </c>
      <c r="C55" s="14" t="s">
        <v>480</v>
      </c>
      <c r="D55" s="111">
        <f>SUM(D56:D58)</f>
        <v>0</v>
      </c>
      <c r="E55" s="111">
        <f>SUM(E56:E58)</f>
        <v>0</v>
      </c>
    </row>
    <row r="56" spans="1:5" ht="12.75" customHeight="1">
      <c r="A56" s="117" t="s">
        <v>481</v>
      </c>
      <c r="B56" s="118" t="s">
        <v>482</v>
      </c>
      <c r="C56" s="119"/>
      <c r="D56" s="55"/>
      <c r="E56" s="55"/>
    </row>
    <row r="57" spans="1:5" ht="12.75" customHeight="1">
      <c r="A57" s="117" t="s">
        <v>483</v>
      </c>
      <c r="B57" s="118" t="s">
        <v>484</v>
      </c>
      <c r="C57" s="119"/>
      <c r="D57" s="55"/>
      <c r="E57" s="55"/>
    </row>
    <row r="58" spans="1:5" ht="12.75" customHeight="1">
      <c r="A58" s="117" t="s">
        <v>485</v>
      </c>
      <c r="B58" s="118" t="s">
        <v>486</v>
      </c>
      <c r="C58" s="119"/>
      <c r="D58" s="55"/>
      <c r="E58" s="55"/>
    </row>
    <row r="59" spans="1:5" ht="12.75" customHeight="1">
      <c r="A59" s="109" t="s">
        <v>487</v>
      </c>
      <c r="B59" s="110" t="s">
        <v>488</v>
      </c>
      <c r="C59" s="14" t="s">
        <v>489</v>
      </c>
      <c r="D59" s="111">
        <f>SUM(D60:D61)</f>
        <v>0</v>
      </c>
      <c r="E59" s="111">
        <f>SUM(E60:E61)</f>
        <v>0</v>
      </c>
    </row>
    <row r="60" spans="1:5" ht="12.75" customHeight="1">
      <c r="A60" s="117" t="s">
        <v>490</v>
      </c>
      <c r="B60" s="118" t="s">
        <v>491</v>
      </c>
      <c r="C60" s="119"/>
      <c r="D60" s="55"/>
      <c r="E60" s="55"/>
    </row>
    <row r="61" spans="1:5" ht="12.75" customHeight="1">
      <c r="A61" s="117" t="s">
        <v>492</v>
      </c>
      <c r="B61" s="118" t="s">
        <v>493</v>
      </c>
      <c r="C61" s="119"/>
      <c r="D61" s="55"/>
      <c r="E61" s="55"/>
    </row>
    <row r="62" spans="1:5" ht="12.75" customHeight="1">
      <c r="A62" s="109" t="s">
        <v>494</v>
      </c>
      <c r="B62" s="110" t="s">
        <v>495</v>
      </c>
      <c r="C62" s="14" t="s">
        <v>496</v>
      </c>
      <c r="D62" s="111">
        <f>SUM(D63:D71)</f>
        <v>0</v>
      </c>
      <c r="E62" s="111">
        <f>SUM(E63:E71)</f>
        <v>0</v>
      </c>
    </row>
    <row r="63" spans="1:5" ht="12.75" customHeight="1">
      <c r="A63" s="117" t="s">
        <v>497</v>
      </c>
      <c r="B63" s="118" t="s">
        <v>498</v>
      </c>
      <c r="C63" s="119"/>
      <c r="D63" s="55"/>
      <c r="E63" s="55"/>
    </row>
    <row r="64" spans="1:5" ht="12.75" customHeight="1">
      <c r="A64" s="117" t="s">
        <v>499</v>
      </c>
      <c r="B64" s="118" t="s">
        <v>500</v>
      </c>
      <c r="C64" s="119"/>
      <c r="D64" s="55"/>
      <c r="E64" s="55"/>
    </row>
    <row r="65" spans="1:5" ht="12.75" customHeight="1">
      <c r="A65" s="117" t="s">
        <v>501</v>
      </c>
      <c r="B65" s="118" t="s">
        <v>502</v>
      </c>
      <c r="C65" s="119"/>
      <c r="D65" s="55"/>
      <c r="E65" s="55"/>
    </row>
    <row r="66" spans="1:5" ht="12.75" customHeight="1">
      <c r="A66" s="117" t="s">
        <v>503</v>
      </c>
      <c r="B66" s="118" t="s">
        <v>504</v>
      </c>
      <c r="C66" s="119"/>
      <c r="D66" s="55"/>
      <c r="E66" s="55"/>
    </row>
    <row r="67" spans="1:5" ht="12.75" customHeight="1">
      <c r="A67" s="117" t="s">
        <v>505</v>
      </c>
      <c r="B67" s="118" t="s">
        <v>506</v>
      </c>
      <c r="C67" s="119"/>
      <c r="D67" s="55"/>
      <c r="E67" s="55"/>
    </row>
    <row r="68" spans="1:5" ht="12.75" customHeight="1">
      <c r="A68" s="117" t="s">
        <v>507</v>
      </c>
      <c r="B68" s="118" t="s">
        <v>508</v>
      </c>
      <c r="C68" s="119"/>
      <c r="D68" s="55"/>
      <c r="E68" s="55"/>
    </row>
    <row r="69" spans="1:5" ht="12.75" customHeight="1">
      <c r="A69" s="117" t="s">
        <v>509</v>
      </c>
      <c r="B69" s="118" t="s">
        <v>510</v>
      </c>
      <c r="C69" s="119"/>
      <c r="D69" s="55"/>
      <c r="E69" s="55"/>
    </row>
    <row r="70" spans="1:5" ht="12.75" customHeight="1">
      <c r="A70" s="117" t="s">
        <v>511</v>
      </c>
      <c r="B70" s="118" t="s">
        <v>512</v>
      </c>
      <c r="C70" s="119"/>
      <c r="D70" s="55"/>
      <c r="E70" s="55"/>
    </row>
    <row r="71" spans="1:5" ht="12.75" customHeight="1">
      <c r="A71" s="117" t="s">
        <v>513</v>
      </c>
      <c r="B71" s="124" t="s">
        <v>514</v>
      </c>
      <c r="C71" s="119"/>
      <c r="D71" s="55"/>
      <c r="E71" s="55"/>
    </row>
    <row r="72" spans="1:5" ht="12.75" customHeight="1">
      <c r="A72" s="109" t="s">
        <v>515</v>
      </c>
      <c r="B72" s="110" t="s">
        <v>516</v>
      </c>
      <c r="C72" s="14" t="s">
        <v>517</v>
      </c>
      <c r="D72" s="111">
        <f>SUM(D73:D74)</f>
        <v>0</v>
      </c>
      <c r="E72" s="111">
        <f>SUM(E73:E74)</f>
        <v>0</v>
      </c>
    </row>
    <row r="73" spans="1:5" ht="12.75" customHeight="1">
      <c r="A73" s="117" t="s">
        <v>518</v>
      </c>
      <c r="B73" s="118" t="s">
        <v>519</v>
      </c>
      <c r="C73" s="119"/>
      <c r="D73" s="55"/>
      <c r="E73" s="55"/>
    </row>
    <row r="74" spans="1:5" ht="12.75" customHeight="1">
      <c r="A74" s="107" t="s">
        <v>520</v>
      </c>
      <c r="B74" s="108" t="s">
        <v>521</v>
      </c>
      <c r="C74" s="119"/>
      <c r="D74" s="55"/>
      <c r="E74" s="55"/>
    </row>
    <row r="75" spans="1:5" ht="12.75" customHeight="1">
      <c r="A75" s="109" t="s">
        <v>522</v>
      </c>
      <c r="B75" s="110" t="s">
        <v>523</v>
      </c>
      <c r="C75" s="14" t="s">
        <v>524</v>
      </c>
      <c r="D75" s="111">
        <f>SUM(D76:D78)</f>
        <v>1466913.14578</v>
      </c>
      <c r="E75" s="111">
        <f>SUM(E76:E78)</f>
        <v>0</v>
      </c>
    </row>
    <row r="76" spans="1:5" ht="12.75" customHeight="1">
      <c r="A76" s="117" t="s">
        <v>525</v>
      </c>
      <c r="B76" s="118" t="s">
        <v>526</v>
      </c>
      <c r="C76" s="119"/>
      <c r="D76" s="55">
        <f>1466913145.78/1000</f>
        <v>1466913.14578</v>
      </c>
      <c r="E76" s="55"/>
    </row>
    <row r="77" spans="1:5" ht="12.75" customHeight="1">
      <c r="A77" s="117" t="s">
        <v>527</v>
      </c>
      <c r="B77" s="118" t="s">
        <v>528</v>
      </c>
      <c r="C77" s="119"/>
      <c r="D77" s="55"/>
      <c r="E77" s="55"/>
    </row>
    <row r="78" spans="1:5" ht="12.75" customHeight="1">
      <c r="A78" s="117" t="s">
        <v>529</v>
      </c>
      <c r="B78" s="118" t="s">
        <v>530</v>
      </c>
      <c r="C78" s="119"/>
      <c r="D78" s="55"/>
      <c r="E78" s="55"/>
    </row>
    <row r="79" spans="1:5" ht="12.75" customHeight="1">
      <c r="A79" s="109" t="s">
        <v>531</v>
      </c>
      <c r="B79" s="110" t="s">
        <v>532</v>
      </c>
      <c r="C79" s="14" t="s">
        <v>533</v>
      </c>
      <c r="D79" s="111">
        <f>SUM(D80:D82)</f>
        <v>0</v>
      </c>
      <c r="E79" s="111">
        <f>SUM(E80:E82)</f>
        <v>0</v>
      </c>
    </row>
    <row r="80" spans="1:5" ht="12.75" customHeight="1">
      <c r="A80" s="117" t="s">
        <v>534</v>
      </c>
      <c r="B80" s="118" t="s">
        <v>535</v>
      </c>
      <c r="C80" s="119"/>
      <c r="D80" s="55"/>
      <c r="E80" s="55"/>
    </row>
    <row r="81" spans="1:5" ht="12.75" customHeight="1">
      <c r="A81" s="117" t="s">
        <v>536</v>
      </c>
      <c r="B81" s="118" t="s">
        <v>537</v>
      </c>
      <c r="C81" s="119"/>
      <c r="D81" s="55"/>
      <c r="E81" s="55"/>
    </row>
    <row r="82" spans="1:5" ht="12.75" customHeight="1">
      <c r="A82" s="117" t="s">
        <v>538</v>
      </c>
      <c r="B82" s="118" t="s">
        <v>539</v>
      </c>
      <c r="C82" s="119"/>
      <c r="D82" s="55"/>
      <c r="E82" s="55"/>
    </row>
    <row r="83" spans="1:5" ht="12.75" customHeight="1">
      <c r="A83" s="109" t="s">
        <v>540</v>
      </c>
      <c r="B83" s="110" t="s">
        <v>541</v>
      </c>
      <c r="C83" s="14" t="s">
        <v>542</v>
      </c>
      <c r="D83" s="111">
        <f>SUM(D84:D90)</f>
        <v>0</v>
      </c>
      <c r="E83" s="111">
        <f>SUM(E84:E90)</f>
        <v>0</v>
      </c>
    </row>
    <row r="84" spans="1:5" ht="12.75" customHeight="1">
      <c r="A84" s="117" t="s">
        <v>543</v>
      </c>
      <c r="B84" s="118" t="s">
        <v>544</v>
      </c>
      <c r="C84" s="119"/>
      <c r="D84" s="55"/>
      <c r="E84" s="55"/>
    </row>
    <row r="85" spans="1:5" ht="12.75" customHeight="1">
      <c r="A85" s="117" t="s">
        <v>545</v>
      </c>
      <c r="B85" s="118" t="s">
        <v>546</v>
      </c>
      <c r="C85" s="119"/>
      <c r="D85" s="55"/>
      <c r="E85" s="55"/>
    </row>
    <row r="86" spans="1:5" ht="12.75" customHeight="1">
      <c r="A86" s="117" t="s">
        <v>547</v>
      </c>
      <c r="B86" s="118" t="s">
        <v>548</v>
      </c>
      <c r="C86" s="119"/>
      <c r="D86" s="55"/>
      <c r="E86" s="55"/>
    </row>
    <row r="87" spans="1:5" ht="12.75" customHeight="1">
      <c r="A87" s="117" t="s">
        <v>549</v>
      </c>
      <c r="B87" s="118" t="s">
        <v>550</v>
      </c>
      <c r="C87" s="119"/>
      <c r="D87" s="55"/>
      <c r="E87" s="55"/>
    </row>
    <row r="88" spans="1:5" ht="12.75" customHeight="1">
      <c r="A88" s="117" t="s">
        <v>551</v>
      </c>
      <c r="B88" s="118" t="s">
        <v>552</v>
      </c>
      <c r="C88" s="119"/>
      <c r="D88" s="55"/>
      <c r="E88" s="55"/>
    </row>
    <row r="89" spans="1:5" ht="12.75" customHeight="1">
      <c r="A89" s="117" t="s">
        <v>553</v>
      </c>
      <c r="B89" s="118" t="s">
        <v>554</v>
      </c>
      <c r="C89" s="119"/>
      <c r="D89" s="55"/>
      <c r="E89" s="55"/>
    </row>
    <row r="90" spans="1:5" ht="12.75" customHeight="1">
      <c r="A90" s="107" t="s">
        <v>555</v>
      </c>
      <c r="B90" s="108" t="s">
        <v>556</v>
      </c>
      <c r="C90" s="119"/>
      <c r="D90" s="55"/>
      <c r="E90" s="55"/>
    </row>
    <row r="91" spans="1:5" ht="12.75" customHeight="1">
      <c r="A91" s="109" t="s">
        <v>557</v>
      </c>
      <c r="B91" s="110" t="s">
        <v>558</v>
      </c>
      <c r="C91" s="14" t="s">
        <v>559</v>
      </c>
      <c r="D91" s="111">
        <f>SUM(D92:D94)</f>
        <v>2510729.387</v>
      </c>
      <c r="E91" s="111">
        <f>SUM(E92:E94)</f>
        <v>0</v>
      </c>
    </row>
    <row r="92" spans="1:5" ht="12.75" customHeight="1">
      <c r="A92" s="117" t="s">
        <v>560</v>
      </c>
      <c r="B92" s="118" t="s">
        <v>561</v>
      </c>
      <c r="C92" s="119"/>
      <c r="D92" s="55"/>
      <c r="E92" s="55"/>
    </row>
    <row r="93" spans="1:5" ht="12.75" customHeight="1">
      <c r="A93" s="117" t="s">
        <v>562</v>
      </c>
      <c r="B93" s="118" t="s">
        <v>563</v>
      </c>
      <c r="C93" s="119"/>
      <c r="D93" s="55">
        <f>2510729387/1000</f>
        <v>2510729.387</v>
      </c>
      <c r="E93" s="55"/>
    </row>
    <row r="94" spans="1:5" ht="12.75" customHeight="1">
      <c r="A94" s="117" t="s">
        <v>564</v>
      </c>
      <c r="B94" s="118" t="s">
        <v>565</v>
      </c>
      <c r="C94" s="119"/>
      <c r="D94" s="55"/>
      <c r="E94" s="55"/>
    </row>
    <row r="95" spans="1:5" ht="12.75" customHeight="1">
      <c r="A95" s="109" t="s">
        <v>566</v>
      </c>
      <c r="B95" s="110" t="s">
        <v>303</v>
      </c>
      <c r="C95" s="14" t="s">
        <v>567</v>
      </c>
      <c r="D95" s="111">
        <f>SUM(D96:D99)</f>
        <v>0</v>
      </c>
      <c r="E95" s="111">
        <f>SUM(E96:E99)</f>
        <v>0</v>
      </c>
    </row>
    <row r="96" spans="1:5" ht="12.75" customHeight="1">
      <c r="A96" s="117" t="s">
        <v>568</v>
      </c>
      <c r="B96" s="118" t="s">
        <v>569</v>
      </c>
      <c r="C96" s="119"/>
      <c r="D96" s="55"/>
      <c r="E96" s="55"/>
    </row>
    <row r="97" spans="1:5" ht="12.75" customHeight="1">
      <c r="A97" s="117" t="s">
        <v>570</v>
      </c>
      <c r="B97" s="118" t="s">
        <v>571</v>
      </c>
      <c r="C97" s="119"/>
      <c r="D97" s="55"/>
      <c r="E97" s="55"/>
    </row>
    <row r="98" spans="1:5" ht="12.75" customHeight="1">
      <c r="A98" s="117" t="s">
        <v>572</v>
      </c>
      <c r="B98" s="118" t="s">
        <v>573</v>
      </c>
      <c r="C98" s="119"/>
      <c r="D98" s="55"/>
      <c r="E98" s="55"/>
    </row>
    <row r="99" spans="1:5" ht="12.75" customHeight="1">
      <c r="A99" s="107" t="s">
        <v>574</v>
      </c>
      <c r="B99" s="108" t="s">
        <v>575</v>
      </c>
      <c r="C99" s="119"/>
      <c r="D99" s="55"/>
      <c r="E99" s="55"/>
    </row>
    <row r="100" spans="1:5" ht="12.75" customHeight="1">
      <c r="A100" s="109" t="s">
        <v>576</v>
      </c>
      <c r="B100" s="110" t="s">
        <v>577</v>
      </c>
      <c r="C100" s="14" t="s">
        <v>578</v>
      </c>
      <c r="D100" s="111">
        <f>SUM(D101:D106)</f>
        <v>2703770.09662</v>
      </c>
      <c r="E100" s="111">
        <f>SUM(E101:E106)</f>
        <v>0</v>
      </c>
    </row>
    <row r="101" spans="1:5" ht="12.75" customHeight="1">
      <c r="A101" s="117" t="s">
        <v>579</v>
      </c>
      <c r="B101" s="118" t="s">
        <v>580</v>
      </c>
      <c r="C101" s="119"/>
      <c r="D101" s="55"/>
      <c r="E101" s="55"/>
    </row>
    <row r="102" spans="1:5" ht="12.75" customHeight="1">
      <c r="A102" s="117" t="s">
        <v>581</v>
      </c>
      <c r="B102" s="118" t="s">
        <v>582</v>
      </c>
      <c r="C102" s="119"/>
      <c r="D102" s="55"/>
      <c r="E102" s="55"/>
    </row>
    <row r="103" spans="1:5" ht="12.75" customHeight="1">
      <c r="A103" s="117" t="s">
        <v>583</v>
      </c>
      <c r="B103" s="118" t="s">
        <v>584</v>
      </c>
      <c r="C103" s="119"/>
      <c r="D103" s="55"/>
      <c r="E103" s="55"/>
    </row>
    <row r="104" spans="1:5" ht="12.75" customHeight="1">
      <c r="A104" s="117" t="s">
        <v>585</v>
      </c>
      <c r="B104" s="118" t="s">
        <v>586</v>
      </c>
      <c r="C104" s="119"/>
      <c r="D104" s="55"/>
      <c r="E104" s="55"/>
    </row>
    <row r="105" spans="1:5" ht="12.75" customHeight="1">
      <c r="A105" s="117" t="s">
        <v>587</v>
      </c>
      <c r="B105" s="118" t="s">
        <v>588</v>
      </c>
      <c r="C105" s="119"/>
      <c r="D105" s="55"/>
      <c r="E105" s="55"/>
    </row>
    <row r="106" spans="1:5" ht="12.75" customHeight="1">
      <c r="A106" s="117" t="s">
        <v>589</v>
      </c>
      <c r="B106" s="118" t="s">
        <v>590</v>
      </c>
      <c r="C106" s="119"/>
      <c r="D106" s="55">
        <f>2703770096.62/1000</f>
        <v>2703770.09662</v>
      </c>
      <c r="E106" s="55"/>
    </row>
    <row r="107" spans="1:5" ht="12.75" customHeight="1">
      <c r="A107" s="109" t="s">
        <v>591</v>
      </c>
      <c r="B107" s="110" t="s">
        <v>592</v>
      </c>
      <c r="C107" s="14" t="s">
        <v>593</v>
      </c>
      <c r="D107" s="111">
        <f>SUM(D108:D109)</f>
        <v>0</v>
      </c>
      <c r="E107" s="111">
        <f>SUM(E108:E109)</f>
        <v>0</v>
      </c>
    </row>
    <row r="108" spans="1:5" ht="12.75" customHeight="1">
      <c r="A108" s="117" t="s">
        <v>594</v>
      </c>
      <c r="B108" s="118" t="s">
        <v>595</v>
      </c>
      <c r="C108" s="119"/>
      <c r="D108" s="55"/>
      <c r="E108" s="55"/>
    </row>
    <row r="109" spans="1:5" ht="12.75" customHeight="1">
      <c r="A109" s="117" t="s">
        <v>596</v>
      </c>
      <c r="B109" s="124" t="s">
        <v>597</v>
      </c>
      <c r="C109" s="119"/>
      <c r="D109" s="55"/>
      <c r="E109" s="55"/>
    </row>
    <row r="110" spans="1:5" ht="12.75" customHeight="1">
      <c r="A110" s="109" t="s">
        <v>598</v>
      </c>
      <c r="B110" s="110" t="s">
        <v>599</v>
      </c>
      <c r="C110" s="14" t="s">
        <v>600</v>
      </c>
      <c r="D110" s="111">
        <f>SUM(D111:D115)</f>
        <v>0</v>
      </c>
      <c r="E110" s="111">
        <f>SUM(E111:E115)</f>
        <v>0</v>
      </c>
    </row>
    <row r="111" spans="1:5" ht="12.75" customHeight="1">
      <c r="A111" s="117" t="s">
        <v>601</v>
      </c>
      <c r="B111" s="124" t="s">
        <v>602</v>
      </c>
      <c r="C111" s="119"/>
      <c r="D111" s="55"/>
      <c r="E111" s="55"/>
    </row>
    <row r="112" spans="1:5" ht="12.75" customHeight="1">
      <c r="A112" s="117" t="s">
        <v>603</v>
      </c>
      <c r="B112" s="124" t="s">
        <v>604</v>
      </c>
      <c r="C112" s="119"/>
      <c r="D112" s="55"/>
      <c r="E112" s="55"/>
    </row>
    <row r="113" spans="1:5" ht="12.75" customHeight="1">
      <c r="A113" s="117" t="s">
        <v>605</v>
      </c>
      <c r="B113" s="118" t="s">
        <v>606</v>
      </c>
      <c r="C113" s="119"/>
      <c r="D113" s="55"/>
      <c r="E113" s="55"/>
    </row>
    <row r="114" spans="1:5" ht="12.75" customHeight="1">
      <c r="A114" s="117" t="s">
        <v>607</v>
      </c>
      <c r="B114" s="118" t="s">
        <v>608</v>
      </c>
      <c r="C114" s="119"/>
      <c r="D114" s="55"/>
      <c r="E114" s="55"/>
    </row>
    <row r="115" spans="1:5" ht="12.75" customHeight="1">
      <c r="A115" s="117" t="s">
        <v>609</v>
      </c>
      <c r="B115" s="118" t="s">
        <v>610</v>
      </c>
      <c r="C115" s="119"/>
      <c r="D115" s="55"/>
      <c r="E115" s="55"/>
    </row>
    <row r="116" spans="1:5" ht="12.75" customHeight="1">
      <c r="A116" s="109" t="s">
        <v>611</v>
      </c>
      <c r="B116" s="110" t="s">
        <v>612</v>
      </c>
      <c r="C116" s="14" t="s">
        <v>613</v>
      </c>
      <c r="D116" s="111">
        <f>SUM(D117:D119)</f>
        <v>0</v>
      </c>
      <c r="E116" s="111">
        <f>SUM(E117:E119)</f>
        <v>0</v>
      </c>
    </row>
    <row r="117" spans="1:5" ht="12.75" customHeight="1">
      <c r="A117" s="117" t="s">
        <v>614</v>
      </c>
      <c r="B117" s="124" t="s">
        <v>615</v>
      </c>
      <c r="C117" s="119"/>
      <c r="D117" s="55"/>
      <c r="E117" s="55"/>
    </row>
    <row r="118" spans="1:5" ht="12.75" customHeight="1">
      <c r="A118" s="117" t="s">
        <v>616</v>
      </c>
      <c r="B118" s="124" t="s">
        <v>617</v>
      </c>
      <c r="C118" s="119"/>
      <c r="D118" s="55"/>
      <c r="E118" s="55"/>
    </row>
    <row r="119" spans="1:5" ht="12.75" customHeight="1">
      <c r="A119" s="117" t="s">
        <v>618</v>
      </c>
      <c r="B119" s="124" t="s">
        <v>619</v>
      </c>
      <c r="C119" s="119"/>
      <c r="D119" s="55"/>
      <c r="E119" s="55"/>
    </row>
    <row r="120" spans="1:5" ht="12.75" customHeight="1">
      <c r="A120" s="109" t="s">
        <v>620</v>
      </c>
      <c r="B120" s="110" t="s">
        <v>621</v>
      </c>
      <c r="C120" s="14" t="s">
        <v>622</v>
      </c>
      <c r="D120" s="111">
        <f>SUM(D121:D124)</f>
        <v>0</v>
      </c>
      <c r="E120" s="111">
        <f>SUM(E121:E124)</f>
        <v>0</v>
      </c>
    </row>
    <row r="121" spans="1:5" ht="12.75" customHeight="1">
      <c r="A121" s="117" t="s">
        <v>623</v>
      </c>
      <c r="B121" s="118" t="s">
        <v>624</v>
      </c>
      <c r="C121" s="119"/>
      <c r="D121" s="55"/>
      <c r="E121" s="55"/>
    </row>
    <row r="122" spans="1:5" ht="12.75" customHeight="1">
      <c r="A122" s="117" t="s">
        <v>625</v>
      </c>
      <c r="B122" s="118" t="s">
        <v>626</v>
      </c>
      <c r="C122" s="119"/>
      <c r="D122" s="55"/>
      <c r="E122" s="55"/>
    </row>
    <row r="123" spans="1:5" ht="12.75" customHeight="1">
      <c r="A123" s="117" t="s">
        <v>627</v>
      </c>
      <c r="B123" s="124" t="s">
        <v>628</v>
      </c>
      <c r="C123" s="119"/>
      <c r="D123" s="55"/>
      <c r="E123" s="55"/>
    </row>
    <row r="124" spans="1:5" ht="12.75" customHeight="1">
      <c r="A124" s="117" t="s">
        <v>629</v>
      </c>
      <c r="B124" s="118" t="s">
        <v>630</v>
      </c>
      <c r="C124" s="119"/>
      <c r="D124" s="55"/>
      <c r="E124" s="55"/>
    </row>
    <row r="125" spans="1:5" ht="12.75" customHeight="1">
      <c r="A125" s="109" t="s">
        <v>631</v>
      </c>
      <c r="B125" s="110" t="s">
        <v>632</v>
      </c>
      <c r="C125" s="14" t="s">
        <v>633</v>
      </c>
      <c r="D125" s="111">
        <f>SUM(D126)</f>
        <v>0</v>
      </c>
      <c r="E125" s="111">
        <f>SUM(E126)</f>
        <v>0</v>
      </c>
    </row>
    <row r="126" spans="1:5" ht="12.75" customHeight="1">
      <c r="A126" s="117" t="s">
        <v>634</v>
      </c>
      <c r="B126" s="118" t="s">
        <v>635</v>
      </c>
      <c r="C126" s="119"/>
      <c r="D126" s="55"/>
      <c r="E126" s="55"/>
    </row>
    <row r="127" spans="1:5" ht="12.75" customHeight="1">
      <c r="A127" s="117" t="s">
        <v>636</v>
      </c>
      <c r="B127" s="118" t="s">
        <v>637</v>
      </c>
      <c r="C127" s="119"/>
      <c r="D127" s="207"/>
      <c r="E127" s="207"/>
    </row>
    <row r="128" spans="1:5" ht="12.75" customHeight="1">
      <c r="A128" s="109" t="s">
        <v>638</v>
      </c>
      <c r="B128" s="110" t="s">
        <v>639</v>
      </c>
      <c r="C128" s="14" t="s">
        <v>640</v>
      </c>
      <c r="D128" s="111">
        <f>SUM(D129)</f>
        <v>328959.72264</v>
      </c>
      <c r="E128" s="111">
        <f>SUM(E129)</f>
        <v>0</v>
      </c>
    </row>
    <row r="129" spans="1:5" ht="12.75" customHeight="1">
      <c r="A129" s="117" t="s">
        <v>641</v>
      </c>
      <c r="B129" s="118" t="s">
        <v>642</v>
      </c>
      <c r="C129" s="119"/>
      <c r="D129" s="55">
        <f>328959722.64/1000</f>
        <v>328959.72264</v>
      </c>
      <c r="E129" s="55"/>
    </row>
    <row r="130" spans="1:5" ht="12.75" customHeight="1">
      <c r="A130" s="115"/>
      <c r="B130" s="61" t="s">
        <v>643</v>
      </c>
      <c r="C130" s="120"/>
      <c r="D130" s="84">
        <f>+D128+D125+D120+D116+D110+D107+D100+D95+D91+D83+D79+D75+D72+D62+D59+D55+D52+D49+D46+D41+D38+D34+D31+D27+D23+D16+D11</f>
        <v>7266758.79355</v>
      </c>
      <c r="E130" s="84">
        <f>+E128+E125+E120+E116+E110+E107+E100+E95+E91+E83+E79+E75+E72+E62+E59+E55+E52+E49+E46+E41+E38+E34+E31+E27+E23+E16+E11</f>
        <v>0</v>
      </c>
    </row>
    <row r="131" spans="1:5" ht="12.75" customHeight="1">
      <c r="A131" s="115"/>
      <c r="B131" s="116"/>
      <c r="C131" s="119"/>
      <c r="D131" s="56"/>
      <c r="E131" s="56"/>
    </row>
    <row r="132" spans="1:5" ht="12.75" customHeight="1">
      <c r="A132" s="115"/>
      <c r="B132" s="116"/>
      <c r="C132" s="119"/>
      <c r="D132" s="56"/>
      <c r="E132" s="56"/>
    </row>
    <row r="133" spans="1:5" ht="12.75" customHeight="1">
      <c r="A133" s="106" t="s">
        <v>644</v>
      </c>
      <c r="B133" s="105" t="s">
        <v>645</v>
      </c>
      <c r="C133" s="119"/>
      <c r="D133" s="58"/>
      <c r="E133" s="58"/>
    </row>
    <row r="134" spans="1:5" ht="12.75" customHeight="1">
      <c r="A134" s="107" t="s">
        <v>646</v>
      </c>
      <c r="B134" s="108" t="s">
        <v>647</v>
      </c>
      <c r="C134" s="119"/>
      <c r="D134" s="58"/>
      <c r="E134" s="58"/>
    </row>
    <row r="135" spans="1:5" ht="12.75" customHeight="1">
      <c r="A135" s="109" t="s">
        <v>648</v>
      </c>
      <c r="B135" s="110" t="s">
        <v>649</v>
      </c>
      <c r="C135" s="14" t="s">
        <v>650</v>
      </c>
      <c r="D135" s="111">
        <f>SUM(D136:D143)</f>
        <v>2248426.66704</v>
      </c>
      <c r="E135" s="111">
        <f>SUM(E136:E143)</f>
        <v>0</v>
      </c>
    </row>
    <row r="136" spans="1:5" ht="12.75" customHeight="1">
      <c r="A136" s="117" t="s">
        <v>651</v>
      </c>
      <c r="B136" s="118" t="s">
        <v>652</v>
      </c>
      <c r="C136" s="119"/>
      <c r="D136" s="55">
        <f>682507212.08/1000</f>
        <v>682507.2120800001</v>
      </c>
      <c r="E136" s="55"/>
    </row>
    <row r="137" spans="1:5" ht="12.75" customHeight="1">
      <c r="A137" s="117" t="s">
        <v>653</v>
      </c>
      <c r="B137" s="118" t="s">
        <v>654</v>
      </c>
      <c r="C137" s="119"/>
      <c r="D137" s="55">
        <f>3221155.04/1000</f>
        <v>3221.15504</v>
      </c>
      <c r="E137" s="55"/>
    </row>
    <row r="138" spans="1:5" ht="12.75" customHeight="1">
      <c r="A138" s="117" t="s">
        <v>655</v>
      </c>
      <c r="B138" s="118" t="s">
        <v>656</v>
      </c>
      <c r="C138" s="119"/>
      <c r="D138" s="55">
        <f>1216183852.92/1000</f>
        <v>1216183.85292</v>
      </c>
      <c r="E138" s="55"/>
    </row>
    <row r="139" spans="1:5" ht="12.75" customHeight="1">
      <c r="A139" s="117" t="s">
        <v>657</v>
      </c>
      <c r="B139" s="118" t="s">
        <v>658</v>
      </c>
      <c r="C139" s="119"/>
      <c r="D139" s="55">
        <f>171857217.59/1000</f>
        <v>171857.21759000001</v>
      </c>
      <c r="E139" s="55"/>
    </row>
    <row r="140" spans="1:5" ht="12.75" customHeight="1">
      <c r="A140" s="117" t="s">
        <v>659</v>
      </c>
      <c r="B140" s="118" t="s">
        <v>660</v>
      </c>
      <c r="C140" s="119"/>
      <c r="D140" s="55">
        <f>167744546.41/1000</f>
        <v>167744.54641</v>
      </c>
      <c r="E140" s="55"/>
    </row>
    <row r="141" spans="1:5" ht="12.75" customHeight="1">
      <c r="A141" s="117" t="s">
        <v>661</v>
      </c>
      <c r="B141" s="118" t="s">
        <v>662</v>
      </c>
      <c r="C141" s="119"/>
      <c r="D141" s="55"/>
      <c r="E141" s="55"/>
    </row>
    <row r="142" spans="1:5" ht="12.75" customHeight="1">
      <c r="A142" s="127" t="s">
        <v>663</v>
      </c>
      <c r="B142" s="124" t="s">
        <v>664</v>
      </c>
      <c r="C142" s="119"/>
      <c r="D142" s="55"/>
      <c r="E142" s="55"/>
    </row>
    <row r="143" spans="1:5" ht="12.75" customHeight="1">
      <c r="A143" s="117" t="s">
        <v>665</v>
      </c>
      <c r="B143" s="118" t="s">
        <v>666</v>
      </c>
      <c r="C143" s="119"/>
      <c r="D143" s="55">
        <f>6912683/1000</f>
        <v>6912.683</v>
      </c>
      <c r="E143" s="55"/>
    </row>
    <row r="144" spans="1:5" ht="12.75" customHeight="1">
      <c r="A144" s="109" t="s">
        <v>667</v>
      </c>
      <c r="B144" s="110" t="s">
        <v>668</v>
      </c>
      <c r="C144" s="14" t="s">
        <v>669</v>
      </c>
      <c r="D144" s="111">
        <f>SUM(D145:D153)</f>
        <v>689346.8157200001</v>
      </c>
      <c r="E144" s="111">
        <f>SUM(E145:E153)</f>
        <v>0</v>
      </c>
    </row>
    <row r="145" spans="1:5" ht="12.75" customHeight="1">
      <c r="A145" s="117" t="s">
        <v>670</v>
      </c>
      <c r="B145" s="118" t="s">
        <v>532</v>
      </c>
      <c r="C145" s="119"/>
      <c r="D145" s="55">
        <f>134148824/1000</f>
        <v>134148.824</v>
      </c>
      <c r="E145" s="55"/>
    </row>
    <row r="146" spans="1:5" ht="12.75" customHeight="1">
      <c r="A146" s="117" t="s">
        <v>671</v>
      </c>
      <c r="B146" s="118" t="s">
        <v>672</v>
      </c>
      <c r="C146" s="119"/>
      <c r="D146" s="55">
        <f>64419667/1000</f>
        <v>64419.667</v>
      </c>
      <c r="E146" s="55"/>
    </row>
    <row r="147" spans="1:5" ht="12.75" customHeight="1">
      <c r="A147" s="117" t="s">
        <v>673</v>
      </c>
      <c r="B147" s="118" t="s">
        <v>674</v>
      </c>
      <c r="C147" s="119"/>
      <c r="D147" s="55">
        <f>68984428.72/1000</f>
        <v>68984.42872</v>
      </c>
      <c r="E147" s="55"/>
    </row>
    <row r="148" spans="1:5" ht="12.75" customHeight="1">
      <c r="A148" s="117" t="s">
        <v>675</v>
      </c>
      <c r="B148" s="118" t="s">
        <v>676</v>
      </c>
      <c r="C148" s="119"/>
      <c r="D148" s="55">
        <f>187874443/1000</f>
        <v>187874.443</v>
      </c>
      <c r="E148" s="55"/>
    </row>
    <row r="149" spans="1:5" ht="12.75" customHeight="1">
      <c r="A149" s="117" t="s">
        <v>677</v>
      </c>
      <c r="B149" s="118" t="s">
        <v>678</v>
      </c>
      <c r="C149" s="119"/>
      <c r="D149" s="55">
        <f>11014245/1000</f>
        <v>11014.245</v>
      </c>
      <c r="E149" s="55"/>
    </row>
    <row r="150" spans="1:5" ht="12.75" customHeight="1">
      <c r="A150" s="117" t="s">
        <v>679</v>
      </c>
      <c r="B150" s="118" t="s">
        <v>680</v>
      </c>
      <c r="C150" s="119"/>
      <c r="D150" s="55">
        <f>157574185/1000</f>
        <v>157574.185</v>
      </c>
      <c r="E150" s="55"/>
    </row>
    <row r="151" spans="1:5" ht="12.75" customHeight="1">
      <c r="A151" s="117" t="s">
        <v>681</v>
      </c>
      <c r="B151" s="118" t="s">
        <v>682</v>
      </c>
      <c r="C151" s="119"/>
      <c r="D151" s="55">
        <f>55034250/1000</f>
        <v>55034.25</v>
      </c>
      <c r="E151" s="55"/>
    </row>
    <row r="152" spans="1:5" ht="12.75" customHeight="1">
      <c r="A152" s="117" t="s">
        <v>683</v>
      </c>
      <c r="B152" s="118" t="s">
        <v>684</v>
      </c>
      <c r="C152" s="119"/>
      <c r="D152" s="55">
        <f>8915962/1000</f>
        <v>8915.962</v>
      </c>
      <c r="E152" s="55"/>
    </row>
    <row r="153" spans="1:5" ht="12.75" customHeight="1">
      <c r="A153" s="117" t="s">
        <v>685</v>
      </c>
      <c r="B153" s="118" t="s">
        <v>686</v>
      </c>
      <c r="C153" s="119"/>
      <c r="D153" s="55">
        <f>+(558791+822020)/1000</f>
        <v>1380.811</v>
      </c>
      <c r="E153" s="55"/>
    </row>
    <row r="154" spans="1:5" ht="12.75" customHeight="1">
      <c r="A154" s="109" t="s">
        <v>687</v>
      </c>
      <c r="B154" s="110" t="s">
        <v>688</v>
      </c>
      <c r="C154" s="14" t="s">
        <v>689</v>
      </c>
      <c r="D154" s="111">
        <f>SUM(D155:D159)</f>
        <v>45632.9286</v>
      </c>
      <c r="E154" s="111">
        <f>SUM(E155:E159)</f>
        <v>0</v>
      </c>
    </row>
    <row r="155" spans="1:5" ht="12.75" customHeight="1">
      <c r="A155" s="117" t="s">
        <v>690</v>
      </c>
      <c r="B155" s="118" t="s">
        <v>691</v>
      </c>
      <c r="C155" s="119"/>
      <c r="D155" s="55">
        <f>18491326.44/1000</f>
        <v>18491.32644</v>
      </c>
      <c r="E155" s="55"/>
    </row>
    <row r="156" spans="1:5" ht="12.75" customHeight="1">
      <c r="A156" s="117" t="s">
        <v>692</v>
      </c>
      <c r="B156" s="118" t="s">
        <v>693</v>
      </c>
      <c r="C156" s="119"/>
      <c r="D156" s="55">
        <f>481102/1000</f>
        <v>481.102</v>
      </c>
      <c r="E156" s="55"/>
    </row>
    <row r="157" spans="1:5" ht="12.75" customHeight="1">
      <c r="A157" s="117" t="s">
        <v>694</v>
      </c>
      <c r="B157" s="118" t="s">
        <v>695</v>
      </c>
      <c r="C157" s="119"/>
      <c r="D157" s="55">
        <f>5089507.56/1000</f>
        <v>5089.50756</v>
      </c>
      <c r="E157" s="55"/>
    </row>
    <row r="158" spans="1:5" ht="12.75" customHeight="1">
      <c r="A158" s="117" t="s">
        <v>696</v>
      </c>
      <c r="B158" s="118" t="s">
        <v>697</v>
      </c>
      <c r="C158" s="119"/>
      <c r="D158" s="55">
        <f>10259860/1000</f>
        <v>10259.86</v>
      </c>
      <c r="E158" s="55"/>
    </row>
    <row r="159" spans="1:5" ht="12.75" customHeight="1">
      <c r="A159" s="117" t="s">
        <v>698</v>
      </c>
      <c r="B159" s="118" t="s">
        <v>699</v>
      </c>
      <c r="C159" s="119"/>
      <c r="D159" s="55">
        <f>11311132.6/1000</f>
        <v>11311.132599999999</v>
      </c>
      <c r="E159" s="55"/>
    </row>
    <row r="160" spans="1:5" ht="12.75" customHeight="1">
      <c r="A160" s="109" t="s">
        <v>700</v>
      </c>
      <c r="B160" s="110" t="s">
        <v>701</v>
      </c>
      <c r="C160" s="14" t="s">
        <v>702</v>
      </c>
      <c r="D160" s="111">
        <f>SUM(D161:D162)</f>
        <v>99144.63303</v>
      </c>
      <c r="E160" s="111">
        <f>SUM(E161:E162)</f>
        <v>0</v>
      </c>
    </row>
    <row r="161" spans="1:5" ht="12.75" customHeight="1">
      <c r="A161" s="117" t="s">
        <v>703</v>
      </c>
      <c r="B161" s="124" t="s">
        <v>704</v>
      </c>
      <c r="C161" s="119"/>
      <c r="D161" s="55">
        <f>99144633.03/1000</f>
        <v>99144.63303</v>
      </c>
      <c r="E161" s="55"/>
    </row>
    <row r="162" spans="1:5" ht="12.75" customHeight="1">
      <c r="A162" s="117" t="s">
        <v>705</v>
      </c>
      <c r="B162" s="124" t="s">
        <v>706</v>
      </c>
      <c r="C162" s="119"/>
      <c r="D162" s="55"/>
      <c r="E162" s="55"/>
    </row>
    <row r="163" spans="1:5" ht="12.75" customHeight="1">
      <c r="A163" s="109" t="s">
        <v>707</v>
      </c>
      <c r="B163" s="110" t="s">
        <v>708</v>
      </c>
      <c r="C163" s="14" t="s">
        <v>709</v>
      </c>
      <c r="D163" s="111">
        <f>SUM(D164:D165)</f>
        <v>0</v>
      </c>
      <c r="E163" s="111">
        <f>SUM(E164:E165)</f>
        <v>0</v>
      </c>
    </row>
    <row r="164" spans="1:5" ht="12.75" customHeight="1">
      <c r="A164" s="117" t="s">
        <v>710</v>
      </c>
      <c r="B164" s="124" t="s">
        <v>711</v>
      </c>
      <c r="C164" s="119"/>
      <c r="D164" s="55"/>
      <c r="E164" s="55"/>
    </row>
    <row r="165" spans="1:5" ht="12.75" customHeight="1">
      <c r="A165" s="117" t="s">
        <v>712</v>
      </c>
      <c r="B165" s="124" t="s">
        <v>713</v>
      </c>
      <c r="C165" s="119"/>
      <c r="D165" s="55"/>
      <c r="E165" s="55"/>
    </row>
    <row r="166" spans="1:5" ht="12.75" customHeight="1">
      <c r="A166" s="109" t="s">
        <v>714</v>
      </c>
      <c r="B166" s="110" t="s">
        <v>715</v>
      </c>
      <c r="C166" s="14" t="s">
        <v>716</v>
      </c>
      <c r="D166" s="111">
        <f>SUM(D167:D169)</f>
        <v>0</v>
      </c>
      <c r="E166" s="111">
        <f>SUM(E167:E169)</f>
        <v>0</v>
      </c>
    </row>
    <row r="167" spans="1:5" ht="12.75" customHeight="1">
      <c r="A167" s="117" t="s">
        <v>717</v>
      </c>
      <c r="B167" s="118" t="s">
        <v>718</v>
      </c>
      <c r="C167" s="119"/>
      <c r="D167" s="55"/>
      <c r="E167" s="55"/>
    </row>
    <row r="168" spans="1:5" ht="12.75" customHeight="1">
      <c r="A168" s="117" t="s">
        <v>719</v>
      </c>
      <c r="B168" s="118" t="s">
        <v>720</v>
      </c>
      <c r="C168" s="119"/>
      <c r="D168" s="55"/>
      <c r="E168" s="55"/>
    </row>
    <row r="169" spans="1:5" ht="12.75" customHeight="1">
      <c r="A169" s="117" t="s">
        <v>721</v>
      </c>
      <c r="B169" s="118" t="s">
        <v>722</v>
      </c>
      <c r="C169" s="119"/>
      <c r="D169" s="55"/>
      <c r="E169" s="55"/>
    </row>
    <row r="170" spans="1:5" ht="12.75" customHeight="1">
      <c r="A170" s="109" t="s">
        <v>723</v>
      </c>
      <c r="B170" s="110" t="s">
        <v>724</v>
      </c>
      <c r="C170" s="14" t="s">
        <v>725</v>
      </c>
      <c r="D170" s="111">
        <f>SUM(D171:D172)</f>
        <v>0</v>
      </c>
      <c r="E170" s="111">
        <f>SUM(E171:E172)</f>
        <v>0</v>
      </c>
    </row>
    <row r="171" spans="1:5" ht="12.75" customHeight="1">
      <c r="A171" s="117" t="s">
        <v>726</v>
      </c>
      <c r="B171" s="124" t="s">
        <v>727</v>
      </c>
      <c r="C171" s="119"/>
      <c r="D171" s="55"/>
      <c r="E171" s="55"/>
    </row>
    <row r="172" spans="1:5" ht="12.75" customHeight="1">
      <c r="A172" s="117" t="s">
        <v>728</v>
      </c>
      <c r="B172" s="124" t="s">
        <v>729</v>
      </c>
      <c r="C172" s="119"/>
      <c r="D172" s="55"/>
      <c r="E172" s="55"/>
    </row>
    <row r="173" spans="1:5" ht="12.75" customHeight="1">
      <c r="A173" s="109" t="s">
        <v>730</v>
      </c>
      <c r="B173" s="110" t="s">
        <v>731</v>
      </c>
      <c r="C173" s="14" t="s">
        <v>732</v>
      </c>
      <c r="D173" s="111">
        <f>SUM(D174:D178)</f>
        <v>0</v>
      </c>
      <c r="E173" s="111">
        <f>SUM(E174:E178)</f>
        <v>0</v>
      </c>
    </row>
    <row r="174" spans="1:5" ht="12.75" customHeight="1">
      <c r="A174" s="117" t="s">
        <v>733</v>
      </c>
      <c r="B174" s="118" t="s">
        <v>734</v>
      </c>
      <c r="C174" s="119"/>
      <c r="D174" s="55"/>
      <c r="E174" s="55"/>
    </row>
    <row r="175" spans="1:5" ht="12.75" customHeight="1">
      <c r="A175" s="117" t="s">
        <v>735</v>
      </c>
      <c r="B175" s="118" t="s">
        <v>736</v>
      </c>
      <c r="C175" s="119"/>
      <c r="D175" s="55"/>
      <c r="E175" s="55"/>
    </row>
    <row r="176" spans="1:5" ht="12.75" customHeight="1">
      <c r="A176" s="117" t="s">
        <v>737</v>
      </c>
      <c r="B176" s="124" t="s">
        <v>738</v>
      </c>
      <c r="C176" s="119"/>
      <c r="D176" s="55"/>
      <c r="E176" s="55"/>
    </row>
    <row r="177" spans="1:5" ht="12.75" customHeight="1">
      <c r="A177" s="117" t="s">
        <v>739</v>
      </c>
      <c r="B177" s="118" t="s">
        <v>740</v>
      </c>
      <c r="C177" s="119"/>
      <c r="D177" s="55"/>
      <c r="E177" s="55"/>
    </row>
    <row r="178" spans="1:5" ht="12.75" customHeight="1">
      <c r="A178" s="107" t="s">
        <v>741</v>
      </c>
      <c r="B178" s="108" t="s">
        <v>742</v>
      </c>
      <c r="C178" s="119"/>
      <c r="D178" s="55"/>
      <c r="E178" s="55"/>
    </row>
    <row r="179" spans="1:5" ht="12.75" customHeight="1">
      <c r="A179" s="109" t="s">
        <v>743</v>
      </c>
      <c r="B179" s="110" t="s">
        <v>744</v>
      </c>
      <c r="C179" s="14" t="s">
        <v>745</v>
      </c>
      <c r="D179" s="111">
        <f>SUM(D180:D183)</f>
        <v>0</v>
      </c>
      <c r="E179" s="111">
        <f>SUM(E180:E183)</f>
        <v>0</v>
      </c>
    </row>
    <row r="180" spans="1:5" ht="12.75" customHeight="1">
      <c r="A180" s="117" t="s">
        <v>746</v>
      </c>
      <c r="B180" s="118" t="s">
        <v>747</v>
      </c>
      <c r="C180" s="119"/>
      <c r="D180" s="55"/>
      <c r="E180" s="55"/>
    </row>
    <row r="181" spans="1:5" ht="12.75" customHeight="1">
      <c r="A181" s="117" t="s">
        <v>748</v>
      </c>
      <c r="B181" s="118" t="s">
        <v>749</v>
      </c>
      <c r="C181" s="119"/>
      <c r="D181" s="55"/>
      <c r="E181" s="55"/>
    </row>
    <row r="182" spans="1:5" ht="12.75" customHeight="1">
      <c r="A182" s="117" t="s">
        <v>750</v>
      </c>
      <c r="B182" s="118" t="s">
        <v>751</v>
      </c>
      <c r="C182" s="119"/>
      <c r="D182" s="55"/>
      <c r="E182" s="55"/>
    </row>
    <row r="183" spans="1:5" ht="12.75" customHeight="1">
      <c r="A183" s="117" t="s">
        <v>752</v>
      </c>
      <c r="B183" s="118" t="s">
        <v>753</v>
      </c>
      <c r="C183" s="119"/>
      <c r="D183" s="55"/>
      <c r="E183" s="55"/>
    </row>
    <row r="184" spans="1:5" ht="12.75" customHeight="1">
      <c r="A184" s="109" t="s">
        <v>754</v>
      </c>
      <c r="B184" s="110" t="s">
        <v>755</v>
      </c>
      <c r="C184" s="14" t="s">
        <v>756</v>
      </c>
      <c r="D184" s="111">
        <f>SUM(D185:D190)</f>
        <v>4765.17268</v>
      </c>
      <c r="E184" s="111">
        <f>SUM(E185:E190)</f>
        <v>0</v>
      </c>
    </row>
    <row r="185" spans="1:5" ht="12.75" customHeight="1">
      <c r="A185" s="117" t="s">
        <v>757</v>
      </c>
      <c r="B185" s="118" t="s">
        <v>758</v>
      </c>
      <c r="C185" s="119"/>
      <c r="D185" s="55"/>
      <c r="E185" s="55"/>
    </row>
    <row r="186" spans="1:5" ht="12.75" customHeight="1">
      <c r="A186" s="117" t="s">
        <v>759</v>
      </c>
      <c r="B186" s="124" t="s">
        <v>760</v>
      </c>
      <c r="C186" s="119"/>
      <c r="D186" s="55"/>
      <c r="E186" s="55"/>
    </row>
    <row r="187" spans="1:5" ht="12.75" customHeight="1">
      <c r="A187" s="117" t="s">
        <v>761</v>
      </c>
      <c r="B187" s="118" t="s">
        <v>762</v>
      </c>
      <c r="C187" s="119"/>
      <c r="D187" s="55"/>
      <c r="E187" s="55"/>
    </row>
    <row r="188" spans="1:5" ht="12.75" customHeight="1">
      <c r="A188" s="117" t="s">
        <v>763</v>
      </c>
      <c r="B188" s="118" t="s">
        <v>764</v>
      </c>
      <c r="C188" s="119"/>
      <c r="D188" s="55"/>
      <c r="E188" s="55"/>
    </row>
    <row r="189" spans="1:5" ht="12.75" customHeight="1">
      <c r="A189" s="117" t="s">
        <v>765</v>
      </c>
      <c r="B189" s="118" t="s">
        <v>766</v>
      </c>
      <c r="C189" s="119"/>
      <c r="D189" s="55">
        <f>4765172.68/1000</f>
        <v>4765.17268</v>
      </c>
      <c r="E189" s="55"/>
    </row>
    <row r="190" spans="1:5" ht="12.75" customHeight="1">
      <c r="A190" s="107" t="s">
        <v>767</v>
      </c>
      <c r="B190" s="108" t="s">
        <v>768</v>
      </c>
      <c r="C190" s="119"/>
      <c r="D190" s="55"/>
      <c r="E190" s="55"/>
    </row>
    <row r="191" spans="1:5" ht="12.75" customHeight="1">
      <c r="A191" s="109" t="s">
        <v>769</v>
      </c>
      <c r="B191" s="110" t="s">
        <v>770</v>
      </c>
      <c r="C191" s="14" t="s">
        <v>771</v>
      </c>
      <c r="D191" s="111">
        <f>SUM(D192:D193)</f>
        <v>0</v>
      </c>
      <c r="E191" s="111">
        <f>SUM(E192:E193)</f>
        <v>0</v>
      </c>
    </row>
    <row r="192" spans="1:5" ht="12.75" customHeight="1">
      <c r="A192" s="117" t="s">
        <v>772</v>
      </c>
      <c r="B192" s="118" t="s">
        <v>773</v>
      </c>
      <c r="C192" s="119"/>
      <c r="D192" s="55"/>
      <c r="E192" s="55"/>
    </row>
    <row r="193" spans="1:5" ht="12.75" customHeight="1">
      <c r="A193" s="117" t="s">
        <v>774</v>
      </c>
      <c r="B193" s="118" t="s">
        <v>775</v>
      </c>
      <c r="C193" s="119"/>
      <c r="D193" s="55"/>
      <c r="E193" s="55"/>
    </row>
    <row r="194" spans="1:5" ht="12.75" customHeight="1">
      <c r="A194" s="109" t="s">
        <v>776</v>
      </c>
      <c r="B194" s="110" t="s">
        <v>777</v>
      </c>
      <c r="C194" s="14" t="s">
        <v>778</v>
      </c>
      <c r="D194" s="111">
        <f>SUM(D195:D196)</f>
        <v>0</v>
      </c>
      <c r="E194" s="111">
        <f>SUM(E195:E196)</f>
        <v>0</v>
      </c>
    </row>
    <row r="195" spans="1:5" ht="12.75" customHeight="1">
      <c r="A195" s="117" t="s">
        <v>779</v>
      </c>
      <c r="B195" s="118" t="s">
        <v>780</v>
      </c>
      <c r="C195" s="119"/>
      <c r="D195" s="55"/>
      <c r="E195" s="55"/>
    </row>
    <row r="196" spans="1:5" ht="12.75" customHeight="1">
      <c r="A196" s="117" t="s">
        <v>781</v>
      </c>
      <c r="B196" s="118" t="s">
        <v>782</v>
      </c>
      <c r="C196" s="119"/>
      <c r="D196" s="55"/>
      <c r="E196" s="55"/>
    </row>
    <row r="197" spans="1:5" ht="12.75" customHeight="1">
      <c r="A197" s="109" t="s">
        <v>783</v>
      </c>
      <c r="B197" s="110" t="s">
        <v>784</v>
      </c>
      <c r="C197" s="14" t="s">
        <v>785</v>
      </c>
      <c r="D197" s="111">
        <f>SUM(D198:D205)</f>
        <v>0</v>
      </c>
      <c r="E197" s="111">
        <f>SUM(E198:E205)</f>
        <v>0</v>
      </c>
    </row>
    <row r="198" spans="1:5" ht="12.75" customHeight="1">
      <c r="A198" s="117" t="s">
        <v>786</v>
      </c>
      <c r="B198" s="118" t="s">
        <v>787</v>
      </c>
      <c r="C198" s="119"/>
      <c r="D198" s="55"/>
      <c r="E198" s="55"/>
    </row>
    <row r="199" spans="1:5" ht="12.75" customHeight="1">
      <c r="A199" s="117" t="s">
        <v>788</v>
      </c>
      <c r="B199" s="118" t="s">
        <v>789</v>
      </c>
      <c r="C199" s="119"/>
      <c r="D199" s="55"/>
      <c r="E199" s="55"/>
    </row>
    <row r="200" spans="1:5" ht="12.75" customHeight="1">
      <c r="A200" s="117" t="s">
        <v>790</v>
      </c>
      <c r="B200" s="118" t="s">
        <v>791</v>
      </c>
      <c r="C200" s="119"/>
      <c r="D200" s="55"/>
      <c r="E200" s="55"/>
    </row>
    <row r="201" spans="1:5" ht="12.75" customHeight="1">
      <c r="A201" s="117" t="s">
        <v>792</v>
      </c>
      <c r="B201" s="118" t="s">
        <v>793</v>
      </c>
      <c r="C201" s="119"/>
      <c r="D201" s="55"/>
      <c r="E201" s="55"/>
    </row>
    <row r="202" spans="1:5" ht="12.75" customHeight="1">
      <c r="A202" s="117" t="s">
        <v>794</v>
      </c>
      <c r="B202" s="118" t="s">
        <v>795</v>
      </c>
      <c r="C202" s="119"/>
      <c r="D202" s="55"/>
      <c r="E202" s="55"/>
    </row>
    <row r="203" spans="1:5" ht="12.75" customHeight="1">
      <c r="A203" s="117" t="s">
        <v>796</v>
      </c>
      <c r="B203" s="118" t="s">
        <v>797</v>
      </c>
      <c r="C203" s="119"/>
      <c r="D203" s="55"/>
      <c r="E203" s="55"/>
    </row>
    <row r="204" spans="1:5" ht="12.75" customHeight="1">
      <c r="A204" s="117" t="s">
        <v>798</v>
      </c>
      <c r="B204" s="118" t="s">
        <v>799</v>
      </c>
      <c r="C204" s="119"/>
      <c r="D204" s="55"/>
      <c r="E204" s="55"/>
    </row>
    <row r="205" spans="1:5" ht="12.75" customHeight="1">
      <c r="A205" s="107" t="s">
        <v>800</v>
      </c>
      <c r="B205" s="108" t="s">
        <v>556</v>
      </c>
      <c r="C205" s="119"/>
      <c r="D205" s="55"/>
      <c r="E205" s="55"/>
    </row>
    <row r="206" spans="1:5" ht="12.75" customHeight="1">
      <c r="A206" s="109" t="s">
        <v>801</v>
      </c>
      <c r="B206" s="110" t="s">
        <v>558</v>
      </c>
      <c r="C206" s="14" t="s">
        <v>802</v>
      </c>
      <c r="D206" s="111">
        <f>SUM(D207:D209)</f>
        <v>3541360.9465099997</v>
      </c>
      <c r="E206" s="111">
        <f>SUM(E207:E209)</f>
        <v>0</v>
      </c>
    </row>
    <row r="207" spans="1:5" ht="12.75" customHeight="1">
      <c r="A207" s="117" t="s">
        <v>803</v>
      </c>
      <c r="B207" s="124" t="s">
        <v>804</v>
      </c>
      <c r="C207" s="119"/>
      <c r="D207" s="55">
        <f>(1212211561+631000)/1000</f>
        <v>1212842.561</v>
      </c>
      <c r="E207" s="55"/>
    </row>
    <row r="208" spans="1:5" ht="12.75" customHeight="1">
      <c r="A208" s="117" t="s">
        <v>805</v>
      </c>
      <c r="B208" s="118" t="s">
        <v>806</v>
      </c>
      <c r="C208" s="119"/>
      <c r="D208" s="55">
        <f>2181064137/1000</f>
        <v>2181064.137</v>
      </c>
      <c r="E208" s="55"/>
    </row>
    <row r="209" spans="1:5" ht="12.75" customHeight="1">
      <c r="A209" s="117" t="s">
        <v>807</v>
      </c>
      <c r="B209" s="118" t="s">
        <v>808</v>
      </c>
      <c r="C209" s="119"/>
      <c r="D209" s="55">
        <f>147454248.51/1000</f>
        <v>147454.24851</v>
      </c>
      <c r="E209" s="55"/>
    </row>
    <row r="210" spans="1:5" ht="12.75" customHeight="1">
      <c r="A210" s="109" t="s">
        <v>809</v>
      </c>
      <c r="B210" s="110" t="s">
        <v>303</v>
      </c>
      <c r="C210" s="14" t="s">
        <v>810</v>
      </c>
      <c r="D210" s="111">
        <f>SUM(D211:D214)</f>
        <v>25000</v>
      </c>
      <c r="E210" s="111">
        <f>SUM(E211:E214)</f>
        <v>0</v>
      </c>
    </row>
    <row r="211" spans="1:5" ht="12.75" customHeight="1">
      <c r="A211" s="117" t="s">
        <v>811</v>
      </c>
      <c r="B211" s="124" t="s">
        <v>812</v>
      </c>
      <c r="C211" s="119"/>
      <c r="D211" s="55"/>
      <c r="E211" s="55"/>
    </row>
    <row r="212" spans="1:5" ht="12.75" customHeight="1">
      <c r="A212" s="117" t="s">
        <v>813</v>
      </c>
      <c r="B212" s="118" t="s">
        <v>814</v>
      </c>
      <c r="C212" s="119"/>
      <c r="D212" s="55">
        <f>25000000/1000</f>
        <v>25000</v>
      </c>
      <c r="E212" s="55"/>
    </row>
    <row r="213" spans="1:5" ht="12.75" customHeight="1">
      <c r="A213" s="117" t="s">
        <v>815</v>
      </c>
      <c r="B213" s="118" t="s">
        <v>816</v>
      </c>
      <c r="C213" s="119"/>
      <c r="D213" s="55"/>
      <c r="E213" s="55"/>
    </row>
    <row r="214" spans="1:5" ht="12.75" customHeight="1">
      <c r="A214" s="107" t="s">
        <v>817</v>
      </c>
      <c r="B214" s="108" t="s">
        <v>818</v>
      </c>
      <c r="C214" s="119"/>
      <c r="D214" s="55"/>
      <c r="E214" s="55"/>
    </row>
    <row r="215" spans="1:5" ht="12.75" customHeight="1">
      <c r="A215" s="109" t="s">
        <v>819</v>
      </c>
      <c r="B215" s="110" t="s">
        <v>820</v>
      </c>
      <c r="C215" s="14" t="s">
        <v>821</v>
      </c>
      <c r="D215" s="111">
        <f>SUM(D216:D221)</f>
        <v>2317244.93418</v>
      </c>
      <c r="E215" s="111">
        <f>SUM(E216:E221)</f>
        <v>0</v>
      </c>
    </row>
    <row r="216" spans="1:5" ht="12.75" customHeight="1">
      <c r="A216" s="117" t="s">
        <v>822</v>
      </c>
      <c r="B216" s="118" t="s">
        <v>823</v>
      </c>
      <c r="C216" s="119"/>
      <c r="D216" s="55"/>
      <c r="E216" s="55"/>
    </row>
    <row r="217" spans="1:5" ht="12.75" customHeight="1">
      <c r="A217" s="117" t="s">
        <v>824</v>
      </c>
      <c r="B217" s="118" t="s">
        <v>825</v>
      </c>
      <c r="C217" s="119"/>
      <c r="D217" s="55"/>
      <c r="E217" s="55"/>
    </row>
    <row r="218" spans="1:5" ht="12.75" customHeight="1">
      <c r="A218" s="117" t="s">
        <v>826</v>
      </c>
      <c r="B218" s="118" t="s">
        <v>827</v>
      </c>
      <c r="C218" s="119"/>
      <c r="D218" s="55"/>
      <c r="E218" s="55"/>
    </row>
    <row r="219" spans="1:5" ht="12.75" customHeight="1">
      <c r="A219" s="117" t="s">
        <v>828</v>
      </c>
      <c r="B219" s="118" t="s">
        <v>829</v>
      </c>
      <c r="C219" s="119"/>
      <c r="D219" s="55"/>
      <c r="E219" s="55"/>
    </row>
    <row r="220" spans="1:5" ht="12.75" customHeight="1">
      <c r="A220" s="117" t="s">
        <v>830</v>
      </c>
      <c r="B220" s="118" t="s">
        <v>831</v>
      </c>
      <c r="C220" s="119"/>
      <c r="D220" s="55"/>
      <c r="E220" s="55"/>
    </row>
    <row r="221" spans="1:5" ht="12.75" customHeight="1">
      <c r="A221" s="117" t="s">
        <v>832</v>
      </c>
      <c r="B221" s="118" t="s">
        <v>833</v>
      </c>
      <c r="C221" s="119"/>
      <c r="D221" s="55">
        <f>2317244934.18/1000</f>
        <v>2317244.93418</v>
      </c>
      <c r="E221" s="55"/>
    </row>
    <row r="222" spans="1:5" ht="12.75" customHeight="1">
      <c r="A222" s="109" t="s">
        <v>834</v>
      </c>
      <c r="B222" s="110" t="s">
        <v>835</v>
      </c>
      <c r="C222" s="14" t="s">
        <v>836</v>
      </c>
      <c r="D222" s="111">
        <f>SUM(D223:D224)</f>
        <v>0</v>
      </c>
      <c r="E222" s="111">
        <f>SUM(E223:E224)</f>
        <v>0</v>
      </c>
    </row>
    <row r="223" spans="1:5" ht="12.75" customHeight="1">
      <c r="A223" s="117" t="s">
        <v>837</v>
      </c>
      <c r="B223" s="118" t="s">
        <v>838</v>
      </c>
      <c r="C223" s="119"/>
      <c r="D223" s="55"/>
      <c r="E223" s="55"/>
    </row>
    <row r="224" spans="1:5" ht="12.75" customHeight="1">
      <c r="A224" s="117" t="s">
        <v>839</v>
      </c>
      <c r="B224" s="118" t="s">
        <v>840</v>
      </c>
      <c r="C224" s="119"/>
      <c r="D224" s="55"/>
      <c r="E224" s="55"/>
    </row>
    <row r="225" spans="1:5" ht="12.75" customHeight="1">
      <c r="A225" s="109" t="s">
        <v>841</v>
      </c>
      <c r="B225" s="110" t="s">
        <v>842</v>
      </c>
      <c r="C225" s="14" t="s">
        <v>843</v>
      </c>
      <c r="D225" s="111">
        <f>SUM(D226:D228)</f>
        <v>67503.29321</v>
      </c>
      <c r="E225" s="111">
        <f>SUM(E226:E228)</f>
        <v>0</v>
      </c>
    </row>
    <row r="226" spans="1:5" ht="12.75" customHeight="1">
      <c r="A226" s="117" t="s">
        <v>844</v>
      </c>
      <c r="B226" s="118" t="s">
        <v>845</v>
      </c>
      <c r="C226" s="119"/>
      <c r="D226" s="55"/>
      <c r="E226" s="55"/>
    </row>
    <row r="227" spans="1:5" ht="12.75" customHeight="1">
      <c r="A227" s="117" t="s">
        <v>846</v>
      </c>
      <c r="B227" s="118" t="s">
        <v>847</v>
      </c>
      <c r="C227" s="11"/>
      <c r="D227" s="55"/>
      <c r="E227" s="55"/>
    </row>
    <row r="228" spans="1:5" ht="12.75" customHeight="1">
      <c r="A228" s="117" t="s">
        <v>848</v>
      </c>
      <c r="B228" s="118" t="s">
        <v>849</v>
      </c>
      <c r="C228" s="11"/>
      <c r="D228" s="55">
        <f>(67503254.01+39.2)/1000</f>
        <v>67503.29321</v>
      </c>
      <c r="E228" s="55"/>
    </row>
    <row r="229" spans="1:5" ht="19.5" customHeight="1">
      <c r="A229" s="125"/>
      <c r="B229" s="112" t="s">
        <v>850</v>
      </c>
      <c r="C229" s="113"/>
      <c r="D229" s="122">
        <f>+D225+D222+D215+D210+D206+D197+D194+D191+D184+D179+D173+D170+D166+D163+D160+D154+D144+D135</f>
        <v>9038425.39097</v>
      </c>
      <c r="E229" s="122">
        <f>+E225+E222+E215+E210+E206+E197+E194+E191+E184+E179+E173+E170+E166+E163+E160+E154+E144+E135</f>
        <v>0</v>
      </c>
    </row>
    <row r="230" spans="1:5" ht="12.75" customHeight="1">
      <c r="A230" s="125"/>
      <c r="B230" s="112" t="s">
        <v>851</v>
      </c>
      <c r="C230" s="113"/>
      <c r="D230" s="122">
        <f>+D130-D229</f>
        <v>-1771666.5974199995</v>
      </c>
      <c r="E230" s="122">
        <f>+E130-E229</f>
        <v>0</v>
      </c>
    </row>
    <row r="231" spans="1:5" ht="12.75" customHeight="1">
      <c r="A231" s="125"/>
      <c r="B231" s="126"/>
      <c r="C231" s="113"/>
      <c r="D231" s="123"/>
      <c r="E231" s="123"/>
    </row>
    <row r="232" spans="3:5" ht="12.75" customHeight="1">
      <c r="C232" s="11"/>
      <c r="D232" s="56">
        <f>+D230-BalanceGeneral_Situacion!D173</f>
        <v>0</v>
      </c>
      <c r="E232" s="56">
        <f>+E230-BalanceGeneral_Situacion!E173</f>
        <v>0</v>
      </c>
    </row>
    <row r="233" ht="12.75" customHeight="1">
      <c r="C233" s="11"/>
    </row>
    <row r="234" spans="1:3" ht="12.75" customHeight="1">
      <c r="A234" s="88" t="s">
        <v>1608</v>
      </c>
      <c r="B234" s="89" t="s">
        <v>1620</v>
      </c>
      <c r="C234" s="11"/>
    </row>
    <row r="235" spans="1:3" ht="12.75" customHeight="1">
      <c r="A235" s="88" t="s">
        <v>1609</v>
      </c>
      <c r="B235" s="89" t="s">
        <v>1624</v>
      </c>
      <c r="C235" s="11"/>
    </row>
    <row r="236" spans="1:3" ht="12.75" customHeight="1">
      <c r="A236" s="88" t="s">
        <v>1610</v>
      </c>
      <c r="B236" s="26" t="s">
        <v>1626</v>
      </c>
      <c r="C236" s="11"/>
    </row>
    <row r="237" ht="12.75" customHeight="1">
      <c r="C237" s="11"/>
    </row>
    <row r="238" ht="12.75" customHeight="1">
      <c r="C238" s="11"/>
    </row>
    <row r="239" ht="12.75" customHeight="1">
      <c r="C239" s="11"/>
    </row>
    <row r="240" ht="12.75" customHeight="1">
      <c r="C240" s="11"/>
    </row>
    <row r="241" ht="12.75" customHeight="1">
      <c r="C241" s="11"/>
    </row>
    <row r="242" ht="12.75" customHeight="1">
      <c r="C242" s="11"/>
    </row>
    <row r="243" ht="12.75" customHeight="1">
      <c r="C243" s="11"/>
    </row>
    <row r="244" ht="12.75" customHeight="1">
      <c r="C244" s="11"/>
    </row>
    <row r="245" ht="12.75" customHeight="1">
      <c r="C245" s="11"/>
    </row>
    <row r="246" ht="12.75" customHeight="1">
      <c r="C246" s="11"/>
    </row>
    <row r="247" ht="12.75" customHeight="1">
      <c r="C247" s="11"/>
    </row>
    <row r="248" ht="12.75" customHeight="1">
      <c r="C248" s="11"/>
    </row>
    <row r="249" ht="12.75" customHeight="1">
      <c r="C249" s="11"/>
    </row>
    <row r="250" ht="12.75" customHeight="1">
      <c r="C250" s="11"/>
    </row>
    <row r="251" ht="12.75" customHeight="1">
      <c r="C251" s="11"/>
    </row>
    <row r="252" ht="12.75" customHeight="1">
      <c r="C252" s="11"/>
    </row>
    <row r="253" ht="12.75" customHeight="1">
      <c r="C253" s="11"/>
    </row>
    <row r="254" ht="12.75" customHeight="1">
      <c r="C254" s="11"/>
    </row>
    <row r="255" ht="12.75" customHeight="1">
      <c r="C255" s="11"/>
    </row>
    <row r="256" ht="12.75" customHeight="1">
      <c r="C256" s="11"/>
    </row>
    <row r="257" ht="12.75" customHeight="1">
      <c r="C257" s="11"/>
    </row>
    <row r="258" ht="12.75" customHeight="1">
      <c r="C258" s="11"/>
    </row>
    <row r="259" ht="12.75" customHeight="1">
      <c r="C259" s="11"/>
    </row>
    <row r="260" ht="12.75" customHeight="1">
      <c r="C260" s="11"/>
    </row>
  </sheetData>
  <sheetProtection/>
  <protectedRanges>
    <protectedRange sqref="D136:E140 D145:E153 D155:E159 D161:E162 D165:E165 D167:E169 D171:E172 D174:E178 D180:E183 D185:E190 D192:E193 D195:E196 D198:E205 D207:E209 D211:E214 D216:E221 D223:E224 D226:E228 B234:B236 D142:E143 E141" name="Rango2"/>
    <protectedRange sqref="D12:E15 D17:E22 D24:E26 D28:E30 D32:E33 D35:E37 D39:E40 D42:E45 D47:E48 D50:E51 D53:E54 D56:E58 D60:E61 D63:E71 D73:E74 D76:E78 D80:E82 D84:E90 D92:E94 D96:E99 D101:E106 D108:E109 D111:E115 D117:E119 D121:E124 D126:E127 D129:E129" name="Rango1"/>
    <protectedRange sqref="D141" name="Rango2_1"/>
  </protectedRanges>
  <mergeCells count="5">
    <mergeCell ref="A1:D1"/>
    <mergeCell ref="A2:D2"/>
    <mergeCell ref="A3:D3"/>
    <mergeCell ref="A4:C5"/>
    <mergeCell ref="D4:D5"/>
  </mergeCells>
  <printOptions/>
  <pageMargins left="0.7086614173228347" right="0.7086614173228347" top="0.9448818897637796" bottom="0.9448818897637796" header="0.31496062992125984" footer="0.31496062992125984"/>
  <pageSetup fitToHeight="5" horizontalDpi="600" verticalDpi="600" orientation="portrait" scale="70" r:id="rId1"/>
  <rowBreaks count="3" manualBreakCount="3">
    <brk id="73" max="4" man="1"/>
    <brk id="143" max="4" man="1"/>
    <brk id="21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showGridLines="0" view="pageBreakPreview" zoomScaleSheetLayoutView="100" zoomScalePageLayoutView="0" workbookViewId="0" topLeftCell="A21">
      <selection activeCell="J14" sqref="J14"/>
    </sheetView>
  </sheetViews>
  <sheetFormatPr defaultColWidth="11.421875" defaultRowHeight="15"/>
  <cols>
    <col min="1" max="1" width="34.57421875" style="0" customWidth="1"/>
    <col min="2" max="2" width="15.28125" style="0" bestFit="1" customWidth="1"/>
    <col min="3" max="4" width="14.7109375" style="0" customWidth="1"/>
    <col min="5" max="5" width="14.7109375" style="0" bestFit="1" customWidth="1"/>
    <col min="6" max="6" width="15.7109375" style="0" bestFit="1" customWidth="1"/>
    <col min="7" max="8" width="14.7109375" style="0" bestFit="1" customWidth="1"/>
    <col min="9" max="11" width="14.7109375" style="0" customWidth="1"/>
    <col min="12" max="12" width="16.28125" style="0" customWidth="1"/>
    <col min="13" max="13" width="17.28125" style="212" customWidth="1"/>
    <col min="14" max="14" width="14.7109375" style="0" bestFit="1" customWidth="1"/>
    <col min="15" max="15" width="17.140625" style="0" bestFit="1" customWidth="1"/>
    <col min="16" max="18" width="14.7109375" style="0" bestFit="1" customWidth="1"/>
    <col min="19" max="19" width="15.8515625" style="0" customWidth="1"/>
    <col min="20" max="20" width="15.00390625" style="0" customWidth="1"/>
  </cols>
  <sheetData>
    <row r="1" spans="1:20" ht="15">
      <c r="A1" s="29"/>
      <c r="B1" s="29"/>
      <c r="C1" s="29"/>
      <c r="D1" s="29"/>
      <c r="E1" s="29"/>
      <c r="F1" s="29"/>
      <c r="G1" s="29"/>
      <c r="H1" s="29" t="s">
        <v>1622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>
      <c r="A2" s="218" t="s">
        <v>1623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21" customHeight="1">
      <c r="A3" s="218" t="s">
        <v>855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7.25" customHeight="1">
      <c r="A4" s="220" t="s">
        <v>1625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30" t="s">
        <v>1612</v>
      </c>
    </row>
    <row r="5" spans="1:20" ht="30" customHeight="1">
      <c r="A5" s="221" t="s">
        <v>856</v>
      </c>
      <c r="B5" s="222" t="s">
        <v>857</v>
      </c>
      <c r="C5" s="222"/>
      <c r="D5" s="222"/>
      <c r="E5" s="222"/>
      <c r="F5" s="222"/>
      <c r="G5" s="222" t="s">
        <v>858</v>
      </c>
      <c r="H5" s="222"/>
      <c r="I5" s="222"/>
      <c r="J5" s="222"/>
      <c r="K5" s="222"/>
      <c r="L5" s="222"/>
      <c r="M5" s="222"/>
      <c r="N5" s="222" t="s">
        <v>859</v>
      </c>
      <c r="O5" s="223" t="s">
        <v>860</v>
      </c>
      <c r="P5" s="223"/>
      <c r="Q5" s="223"/>
      <c r="R5" s="223"/>
      <c r="S5" s="223"/>
      <c r="T5" s="224" t="s">
        <v>861</v>
      </c>
    </row>
    <row r="6" spans="1:20" ht="15.75" customHeight="1">
      <c r="A6" s="221"/>
      <c r="B6" s="219" t="s">
        <v>862</v>
      </c>
      <c r="C6" s="219" t="s">
        <v>863</v>
      </c>
      <c r="D6" s="219" t="s">
        <v>864</v>
      </c>
      <c r="E6" s="219" t="s">
        <v>865</v>
      </c>
      <c r="F6" s="219" t="s">
        <v>866</v>
      </c>
      <c r="G6" s="219" t="s">
        <v>867</v>
      </c>
      <c r="H6" s="219" t="s">
        <v>868</v>
      </c>
      <c r="I6" s="219" t="s">
        <v>863</v>
      </c>
      <c r="J6" s="222" t="s">
        <v>864</v>
      </c>
      <c r="K6" s="222" t="s">
        <v>865</v>
      </c>
      <c r="L6" s="225" t="s">
        <v>869</v>
      </c>
      <c r="M6" s="219" t="s">
        <v>870</v>
      </c>
      <c r="N6" s="222"/>
      <c r="O6" s="222" t="s">
        <v>871</v>
      </c>
      <c r="P6" s="222" t="s">
        <v>853</v>
      </c>
      <c r="Q6" s="222" t="s">
        <v>868</v>
      </c>
      <c r="R6" s="222" t="s">
        <v>872</v>
      </c>
      <c r="S6" s="222" t="s">
        <v>873</v>
      </c>
      <c r="T6" s="224"/>
    </row>
    <row r="7" spans="1:20" ht="18.75" customHeight="1">
      <c r="A7" s="221"/>
      <c r="B7" s="219"/>
      <c r="C7" s="219"/>
      <c r="D7" s="219"/>
      <c r="E7" s="219"/>
      <c r="F7" s="219"/>
      <c r="G7" s="219"/>
      <c r="H7" s="219"/>
      <c r="I7" s="219"/>
      <c r="J7" s="222"/>
      <c r="K7" s="222"/>
      <c r="L7" s="225"/>
      <c r="M7" s="219"/>
      <c r="N7" s="222"/>
      <c r="O7" s="222"/>
      <c r="P7" s="222"/>
      <c r="Q7" s="222"/>
      <c r="R7" s="222"/>
      <c r="S7" s="222"/>
      <c r="T7" s="224"/>
    </row>
    <row r="8" spans="1:20" ht="15">
      <c r="A8" s="31" t="s">
        <v>874</v>
      </c>
      <c r="B8" s="32"/>
      <c r="C8" s="32"/>
      <c r="D8" s="32"/>
      <c r="E8" s="32"/>
      <c r="F8" s="33"/>
      <c r="G8" s="32"/>
      <c r="H8" s="33"/>
      <c r="I8" s="32"/>
      <c r="J8" s="34"/>
      <c r="K8" s="35"/>
      <c r="L8" s="35"/>
      <c r="M8" s="37"/>
      <c r="N8" s="36"/>
      <c r="O8" s="37"/>
      <c r="P8" s="37"/>
      <c r="Q8" s="38"/>
      <c r="R8" s="37"/>
      <c r="S8" s="37"/>
      <c r="T8" s="39"/>
    </row>
    <row r="9" spans="1:20" ht="15">
      <c r="A9" s="40" t="s">
        <v>875</v>
      </c>
      <c r="B9" s="62"/>
      <c r="C9" s="62"/>
      <c r="D9" s="62"/>
      <c r="E9" s="62"/>
      <c r="F9" s="63"/>
      <c r="G9" s="62"/>
      <c r="H9" s="63"/>
      <c r="I9" s="62"/>
      <c r="J9" s="64"/>
      <c r="K9" s="65"/>
      <c r="L9" s="65"/>
      <c r="M9" s="62"/>
      <c r="N9" s="66"/>
      <c r="O9" s="62"/>
      <c r="P9" s="62"/>
      <c r="Q9" s="63"/>
      <c r="R9" s="62"/>
      <c r="S9" s="62"/>
      <c r="T9" s="67"/>
    </row>
    <row r="10" spans="1:20" ht="18" customHeight="1">
      <c r="A10" s="41" t="s">
        <v>876</v>
      </c>
      <c r="B10" s="62">
        <f>347519000/1000</f>
        <v>347519</v>
      </c>
      <c r="C10" s="62" t="s">
        <v>877</v>
      </c>
      <c r="D10" s="62" t="s">
        <v>877</v>
      </c>
      <c r="E10" s="62" t="s">
        <v>877</v>
      </c>
      <c r="F10" s="62">
        <f>+B10</f>
        <v>347519</v>
      </c>
      <c r="G10" s="62" t="s">
        <v>877</v>
      </c>
      <c r="H10" s="62" t="s">
        <v>877</v>
      </c>
      <c r="I10" s="62" t="s">
        <v>877</v>
      </c>
      <c r="J10" s="62" t="s">
        <v>877</v>
      </c>
      <c r="K10" s="62" t="s">
        <v>877</v>
      </c>
      <c r="L10" s="62" t="s">
        <v>877</v>
      </c>
      <c r="M10" s="62">
        <v>0</v>
      </c>
      <c r="N10" s="62">
        <f>+F10+M10</f>
        <v>347519</v>
      </c>
      <c r="O10" s="62" t="s">
        <v>877</v>
      </c>
      <c r="P10" s="62" t="s">
        <v>877</v>
      </c>
      <c r="Q10" s="62" t="s">
        <v>877</v>
      </c>
      <c r="R10" s="62">
        <v>0</v>
      </c>
      <c r="S10" s="62">
        <v>0</v>
      </c>
      <c r="T10" s="62">
        <f>+N10+S10</f>
        <v>347519</v>
      </c>
    </row>
    <row r="11" spans="1:20" ht="15">
      <c r="A11" s="41" t="s">
        <v>881</v>
      </c>
      <c r="B11" s="62"/>
      <c r="C11" s="62" t="s">
        <v>877</v>
      </c>
      <c r="D11" s="62" t="s">
        <v>877</v>
      </c>
      <c r="E11" s="63" t="s">
        <v>878</v>
      </c>
      <c r="F11" s="62">
        <f aca="true" t="shared" si="0" ref="F11:F21">+B11</f>
        <v>0</v>
      </c>
      <c r="G11" s="62" t="s">
        <v>877</v>
      </c>
      <c r="H11" s="63" t="s">
        <v>878</v>
      </c>
      <c r="I11" s="62" t="s">
        <v>877</v>
      </c>
      <c r="J11" s="64" t="s">
        <v>879</v>
      </c>
      <c r="K11" s="65" t="s">
        <v>879</v>
      </c>
      <c r="L11" s="65" t="s">
        <v>879</v>
      </c>
      <c r="M11" s="62">
        <v>0</v>
      </c>
      <c r="N11" s="62">
        <f aca="true" t="shared" si="1" ref="N11:N18">+F11+M11</f>
        <v>0</v>
      </c>
      <c r="O11" s="62" t="s">
        <v>877</v>
      </c>
      <c r="P11" s="62" t="s">
        <v>877</v>
      </c>
      <c r="Q11" s="63" t="s">
        <v>878</v>
      </c>
      <c r="R11" s="62" t="s">
        <v>877</v>
      </c>
      <c r="S11" s="62">
        <v>0</v>
      </c>
      <c r="T11" s="62">
        <v>0</v>
      </c>
    </row>
    <row r="12" spans="1:20" ht="15.75" customHeight="1">
      <c r="A12" s="41" t="s">
        <v>882</v>
      </c>
      <c r="B12" s="62">
        <f>79636602/1000</f>
        <v>79636.602</v>
      </c>
      <c r="C12" s="62" t="s">
        <v>877</v>
      </c>
      <c r="D12" s="62" t="s">
        <v>877</v>
      </c>
      <c r="E12" s="63" t="s">
        <v>878</v>
      </c>
      <c r="F12" s="62">
        <f t="shared" si="0"/>
        <v>79636.602</v>
      </c>
      <c r="G12" s="62" t="s">
        <v>877</v>
      </c>
      <c r="H12" s="63" t="s">
        <v>878</v>
      </c>
      <c r="I12" s="62" t="s">
        <v>877</v>
      </c>
      <c r="J12" s="64" t="s">
        <v>879</v>
      </c>
      <c r="K12" s="65" t="s">
        <v>879</v>
      </c>
      <c r="L12" s="65" t="s">
        <v>879</v>
      </c>
      <c r="M12" s="62">
        <v>0</v>
      </c>
      <c r="N12" s="62">
        <f t="shared" si="1"/>
        <v>79636.602</v>
      </c>
      <c r="O12" s="62">
        <v>-27399</v>
      </c>
      <c r="P12" s="62" t="s">
        <v>877</v>
      </c>
      <c r="Q12" s="63" t="s">
        <v>878</v>
      </c>
      <c r="R12" s="62">
        <v>-5336.3</v>
      </c>
      <c r="S12" s="62">
        <f>+O12+R12</f>
        <v>-32735.3</v>
      </c>
      <c r="T12" s="62">
        <f aca="true" t="shared" si="2" ref="T12:T52">+N12+S12</f>
        <v>46901.301999999996</v>
      </c>
    </row>
    <row r="13" spans="1:20" ht="15" customHeight="1">
      <c r="A13" s="41" t="s">
        <v>883</v>
      </c>
      <c r="B13" s="62">
        <f>709766866.16/1000</f>
        <v>709766.86616</v>
      </c>
      <c r="C13" s="62" t="s">
        <v>877</v>
      </c>
      <c r="D13" s="62" t="s">
        <v>877</v>
      </c>
      <c r="E13" s="63" t="s">
        <v>878</v>
      </c>
      <c r="F13" s="62">
        <f t="shared" si="0"/>
        <v>709766.86616</v>
      </c>
      <c r="G13" s="62" t="s">
        <v>877</v>
      </c>
      <c r="H13" s="63" t="s">
        <v>878</v>
      </c>
      <c r="I13" s="62" t="s">
        <v>877</v>
      </c>
      <c r="J13" s="64" t="s">
        <v>879</v>
      </c>
      <c r="K13" s="65" t="s">
        <v>879</v>
      </c>
      <c r="L13" s="65" t="s">
        <v>879</v>
      </c>
      <c r="M13" s="62">
        <v>0</v>
      </c>
      <c r="N13" s="62">
        <f t="shared" si="1"/>
        <v>709766.86616</v>
      </c>
      <c r="O13" s="62">
        <v>-292649</v>
      </c>
      <c r="P13" s="62" t="s">
        <v>877</v>
      </c>
      <c r="Q13" s="63" t="s">
        <v>878</v>
      </c>
      <c r="R13" s="62">
        <v>-27386.67</v>
      </c>
      <c r="S13" s="62">
        <f aca="true" t="shared" si="3" ref="S13:S21">+O13+R13</f>
        <v>-320035.67</v>
      </c>
      <c r="T13" s="62">
        <f t="shared" si="2"/>
        <v>389731.19616</v>
      </c>
    </row>
    <row r="14" spans="1:20" ht="15">
      <c r="A14" s="41" t="s">
        <v>884</v>
      </c>
      <c r="B14" s="62">
        <f>689468434.32/1000</f>
        <v>689468.43432</v>
      </c>
      <c r="C14" s="62" t="s">
        <v>877</v>
      </c>
      <c r="D14" s="62" t="s">
        <v>877</v>
      </c>
      <c r="E14" s="63" t="s">
        <v>878</v>
      </c>
      <c r="F14" s="62">
        <f>+B14</f>
        <v>689468.43432</v>
      </c>
      <c r="G14" s="62">
        <v>201182.14</v>
      </c>
      <c r="H14" s="63" t="s">
        <v>878</v>
      </c>
      <c r="I14" s="62" t="s">
        <v>877</v>
      </c>
      <c r="J14" s="64" t="s">
        <v>879</v>
      </c>
      <c r="K14" s="65" t="s">
        <v>879</v>
      </c>
      <c r="L14" s="65" t="s">
        <v>879</v>
      </c>
      <c r="M14" s="62">
        <f aca="true" t="shared" si="4" ref="M14:M52">+G14</f>
        <v>201182.14</v>
      </c>
      <c r="N14" s="62">
        <f t="shared" si="1"/>
        <v>890650.57432</v>
      </c>
      <c r="O14" s="62">
        <v>-56914</v>
      </c>
      <c r="P14" s="62" t="s">
        <v>877</v>
      </c>
      <c r="Q14" s="63" t="s">
        <v>878</v>
      </c>
      <c r="R14" s="62">
        <v>-5064.18</v>
      </c>
      <c r="S14" s="62">
        <f t="shared" si="3"/>
        <v>-61978.18</v>
      </c>
      <c r="T14" s="62">
        <f t="shared" si="2"/>
        <v>828672.39432</v>
      </c>
    </row>
    <row r="15" spans="1:20" ht="15">
      <c r="A15" s="41" t="s">
        <v>885</v>
      </c>
      <c r="B15" s="62">
        <f>167146312.99/1000</f>
        <v>167146.31299</v>
      </c>
      <c r="C15" s="62" t="s">
        <v>877</v>
      </c>
      <c r="D15" s="62" t="s">
        <v>877</v>
      </c>
      <c r="E15" s="63" t="s">
        <v>878</v>
      </c>
      <c r="F15" s="62">
        <f t="shared" si="0"/>
        <v>167146.31299</v>
      </c>
      <c r="G15" s="62">
        <v>14049.21</v>
      </c>
      <c r="H15" s="63" t="s">
        <v>878</v>
      </c>
      <c r="I15" s="62" t="s">
        <v>877</v>
      </c>
      <c r="J15" s="64" t="s">
        <v>879</v>
      </c>
      <c r="K15" s="65" t="s">
        <v>879</v>
      </c>
      <c r="L15" s="65" t="s">
        <v>879</v>
      </c>
      <c r="M15" s="62">
        <f t="shared" si="4"/>
        <v>14049.21</v>
      </c>
      <c r="N15" s="62">
        <f t="shared" si="1"/>
        <v>181195.52299</v>
      </c>
      <c r="O15" s="62">
        <v>-102671</v>
      </c>
      <c r="P15" s="62" t="s">
        <v>877</v>
      </c>
      <c r="Q15" s="63" t="s">
        <v>878</v>
      </c>
      <c r="R15" s="62">
        <v>-9220.77</v>
      </c>
      <c r="S15" s="62">
        <f t="shared" si="3"/>
        <v>-111891.77</v>
      </c>
      <c r="T15" s="62">
        <f t="shared" si="2"/>
        <v>69303.75299</v>
      </c>
    </row>
    <row r="16" spans="1:20" ht="15">
      <c r="A16" s="41" t="s">
        <v>886</v>
      </c>
      <c r="B16" s="62">
        <f>831177160.28/1000</f>
        <v>831177.16028</v>
      </c>
      <c r="C16" s="62" t="s">
        <v>877</v>
      </c>
      <c r="D16" s="62" t="s">
        <v>877</v>
      </c>
      <c r="E16" s="63" t="s">
        <v>878</v>
      </c>
      <c r="F16" s="62">
        <f t="shared" si="0"/>
        <v>831177.16028</v>
      </c>
      <c r="G16" s="62">
        <v>271077.24</v>
      </c>
      <c r="H16" s="63" t="s">
        <v>878</v>
      </c>
      <c r="I16" s="62" t="s">
        <v>877</v>
      </c>
      <c r="J16" s="64" t="s">
        <v>879</v>
      </c>
      <c r="K16" s="65" t="s">
        <v>879</v>
      </c>
      <c r="L16" s="65" t="s">
        <v>879</v>
      </c>
      <c r="M16" s="62">
        <f t="shared" si="4"/>
        <v>271077.24</v>
      </c>
      <c r="N16" s="62">
        <f t="shared" si="1"/>
        <v>1102254.40028</v>
      </c>
      <c r="O16" s="62">
        <v>-517958</v>
      </c>
      <c r="P16" s="62" t="s">
        <v>877</v>
      </c>
      <c r="Q16" s="63" t="s">
        <v>878</v>
      </c>
      <c r="R16" s="62">
        <v>-38913.29</v>
      </c>
      <c r="S16" s="62">
        <f t="shared" si="3"/>
        <v>-556871.29</v>
      </c>
      <c r="T16" s="62">
        <f t="shared" si="2"/>
        <v>545383.1102799999</v>
      </c>
    </row>
    <row r="17" spans="1:20" ht="23.25">
      <c r="A17" s="41" t="s">
        <v>887</v>
      </c>
      <c r="B17" s="62">
        <f>7865680/1000</f>
        <v>7865.68</v>
      </c>
      <c r="C17" s="62" t="s">
        <v>877</v>
      </c>
      <c r="D17" s="62" t="s">
        <v>877</v>
      </c>
      <c r="E17" s="63" t="s">
        <v>878</v>
      </c>
      <c r="F17" s="62">
        <f t="shared" si="0"/>
        <v>7865.68</v>
      </c>
      <c r="G17" s="62">
        <v>23875.74</v>
      </c>
      <c r="H17" s="63" t="s">
        <v>878</v>
      </c>
      <c r="I17" s="62" t="s">
        <v>877</v>
      </c>
      <c r="J17" s="64" t="s">
        <v>879</v>
      </c>
      <c r="K17" s="65" t="s">
        <v>879</v>
      </c>
      <c r="L17" s="65" t="s">
        <v>879</v>
      </c>
      <c r="M17" s="62">
        <f>+G17</f>
        <v>23875.74</v>
      </c>
      <c r="N17" s="62">
        <f t="shared" si="1"/>
        <v>31741.420000000002</v>
      </c>
      <c r="O17" s="62">
        <v>-117</v>
      </c>
      <c r="P17" s="62" t="s">
        <v>877</v>
      </c>
      <c r="Q17" s="63" t="s">
        <v>878</v>
      </c>
      <c r="R17" s="62">
        <v>-18.27</v>
      </c>
      <c r="S17" s="62">
        <f t="shared" si="3"/>
        <v>-135.27</v>
      </c>
      <c r="T17" s="62">
        <f t="shared" si="2"/>
        <v>31606.15</v>
      </c>
    </row>
    <row r="18" spans="1:20" ht="23.25">
      <c r="A18" s="41" t="s">
        <v>888</v>
      </c>
      <c r="B18" s="62">
        <f>28593501/1000</f>
        <v>28593.501</v>
      </c>
      <c r="C18" s="62" t="s">
        <v>877</v>
      </c>
      <c r="D18" s="62" t="s">
        <v>877</v>
      </c>
      <c r="E18" s="63" t="s">
        <v>878</v>
      </c>
      <c r="F18" s="62">
        <f t="shared" si="0"/>
        <v>28593.501</v>
      </c>
      <c r="G18" s="62">
        <v>14044.99</v>
      </c>
      <c r="H18" s="63" t="s">
        <v>878</v>
      </c>
      <c r="I18" s="62" t="s">
        <v>877</v>
      </c>
      <c r="J18" s="64" t="s">
        <v>879</v>
      </c>
      <c r="K18" s="65" t="s">
        <v>879</v>
      </c>
      <c r="L18" s="65" t="s">
        <v>879</v>
      </c>
      <c r="M18" s="62">
        <f>+G18</f>
        <v>14044.99</v>
      </c>
      <c r="N18" s="62">
        <f t="shared" si="1"/>
        <v>42638.491</v>
      </c>
      <c r="O18" s="62">
        <v>-4019</v>
      </c>
      <c r="P18" s="62" t="s">
        <v>877</v>
      </c>
      <c r="Q18" s="63" t="s">
        <v>878</v>
      </c>
      <c r="R18" s="62">
        <v>-660.51</v>
      </c>
      <c r="S18" s="62">
        <f t="shared" si="3"/>
        <v>-4679.51</v>
      </c>
      <c r="T18" s="62">
        <f t="shared" si="2"/>
        <v>37958.981</v>
      </c>
    </row>
    <row r="19" spans="1:20" ht="23.25">
      <c r="A19" s="41" t="s">
        <v>889</v>
      </c>
      <c r="B19" s="62" t="s">
        <v>877</v>
      </c>
      <c r="C19" s="62" t="s">
        <v>877</v>
      </c>
      <c r="D19" s="62" t="s">
        <v>877</v>
      </c>
      <c r="E19" s="63" t="s">
        <v>878</v>
      </c>
      <c r="F19" s="62" t="str">
        <f t="shared" si="0"/>
        <v>....</v>
      </c>
      <c r="G19" s="62" t="s">
        <v>877</v>
      </c>
      <c r="H19" s="63" t="s">
        <v>878</v>
      </c>
      <c r="I19" s="62" t="s">
        <v>877</v>
      </c>
      <c r="J19" s="64" t="s">
        <v>879</v>
      </c>
      <c r="K19" s="65" t="s">
        <v>879</v>
      </c>
      <c r="L19" s="65" t="s">
        <v>879</v>
      </c>
      <c r="M19" s="62" t="str">
        <f t="shared" si="4"/>
        <v>....</v>
      </c>
      <c r="N19" s="62"/>
      <c r="O19" s="62"/>
      <c r="P19" s="62" t="s">
        <v>877</v>
      </c>
      <c r="Q19" s="63" t="s">
        <v>878</v>
      </c>
      <c r="R19" s="62"/>
      <c r="S19" s="62">
        <v>0</v>
      </c>
      <c r="T19" s="62">
        <f t="shared" si="2"/>
        <v>0</v>
      </c>
    </row>
    <row r="20" spans="1:20" ht="14.25" customHeight="1">
      <c r="A20" s="41" t="s">
        <v>890</v>
      </c>
      <c r="B20" s="62" t="s">
        <v>877</v>
      </c>
      <c r="C20" s="62" t="s">
        <v>877</v>
      </c>
      <c r="D20" s="62" t="s">
        <v>877</v>
      </c>
      <c r="E20" s="63" t="s">
        <v>878</v>
      </c>
      <c r="F20" s="62" t="str">
        <f t="shared" si="0"/>
        <v>....</v>
      </c>
      <c r="G20" s="62" t="s">
        <v>877</v>
      </c>
      <c r="H20" s="63" t="s">
        <v>878</v>
      </c>
      <c r="I20" s="62" t="s">
        <v>877</v>
      </c>
      <c r="J20" s="64" t="s">
        <v>879</v>
      </c>
      <c r="K20" s="65" t="s">
        <v>879</v>
      </c>
      <c r="L20" s="65" t="s">
        <v>879</v>
      </c>
      <c r="M20" s="62">
        <v>0</v>
      </c>
      <c r="N20" s="62"/>
      <c r="O20" s="62"/>
      <c r="P20" s="62" t="s">
        <v>877</v>
      </c>
      <c r="Q20" s="63" t="s">
        <v>878</v>
      </c>
      <c r="R20" s="62"/>
      <c r="S20" s="62">
        <v>0</v>
      </c>
      <c r="T20" s="62">
        <f t="shared" si="2"/>
        <v>0</v>
      </c>
    </row>
    <row r="21" spans="1:20" ht="14.25" customHeight="1">
      <c r="A21" s="41" t="s">
        <v>891</v>
      </c>
      <c r="B21" s="62">
        <f>114449398.17/1000</f>
        <v>114449.39817</v>
      </c>
      <c r="C21" s="62" t="s">
        <v>877</v>
      </c>
      <c r="D21" s="62" t="s">
        <v>877</v>
      </c>
      <c r="E21" s="63" t="s">
        <v>878</v>
      </c>
      <c r="F21" s="62">
        <f t="shared" si="0"/>
        <v>114449.39817</v>
      </c>
      <c r="G21" s="62">
        <v>18935.78</v>
      </c>
      <c r="H21" s="63" t="s">
        <v>878</v>
      </c>
      <c r="I21" s="62" t="s">
        <v>877</v>
      </c>
      <c r="J21" s="64" t="s">
        <v>879</v>
      </c>
      <c r="K21" s="65" t="s">
        <v>879</v>
      </c>
      <c r="L21" s="65" t="s">
        <v>879</v>
      </c>
      <c r="M21" s="62">
        <f>+G21</f>
        <v>18935.78</v>
      </c>
      <c r="N21" s="62">
        <f>+F21+G21</f>
        <v>133385.17817</v>
      </c>
      <c r="O21" s="62">
        <v>-137336</v>
      </c>
      <c r="P21" s="62" t="s">
        <v>877</v>
      </c>
      <c r="Q21" s="63" t="s">
        <v>878</v>
      </c>
      <c r="R21" s="62">
        <v>-12544.21</v>
      </c>
      <c r="S21" s="62">
        <f t="shared" si="3"/>
        <v>-149880.21</v>
      </c>
      <c r="T21" s="62">
        <f t="shared" si="2"/>
        <v>-16495.031829999993</v>
      </c>
    </row>
    <row r="22" spans="1:20" ht="15">
      <c r="A22" s="40" t="s">
        <v>120</v>
      </c>
      <c r="B22" s="62"/>
      <c r="C22" s="62"/>
      <c r="D22" s="62"/>
      <c r="E22" s="63"/>
      <c r="F22" s="62"/>
      <c r="G22" s="62"/>
      <c r="H22" s="63"/>
      <c r="I22" s="62"/>
      <c r="J22" s="64"/>
      <c r="K22" s="65"/>
      <c r="L22" s="65"/>
      <c r="M22" s="62">
        <f t="shared" si="4"/>
        <v>0</v>
      </c>
      <c r="N22" s="62"/>
      <c r="O22" s="62"/>
      <c r="P22" s="62"/>
      <c r="Q22" s="63"/>
      <c r="R22" s="62"/>
      <c r="S22" s="62">
        <f>+N22+R22</f>
        <v>0</v>
      </c>
      <c r="T22" s="62">
        <f t="shared" si="2"/>
        <v>0</v>
      </c>
    </row>
    <row r="23" spans="1:20" ht="14.25" customHeight="1">
      <c r="A23" s="41" t="s">
        <v>876</v>
      </c>
      <c r="B23" s="62" t="s">
        <v>877</v>
      </c>
      <c r="C23" s="62" t="s">
        <v>877</v>
      </c>
      <c r="D23" s="62" t="s">
        <v>877</v>
      </c>
      <c r="E23" s="63" t="s">
        <v>878</v>
      </c>
      <c r="F23" s="62" t="s">
        <v>877</v>
      </c>
      <c r="G23" s="62" t="s">
        <v>877</v>
      </c>
      <c r="H23" s="63" t="s">
        <v>878</v>
      </c>
      <c r="I23" s="62" t="s">
        <v>877</v>
      </c>
      <c r="J23" s="64" t="s">
        <v>879</v>
      </c>
      <c r="K23" s="65" t="s">
        <v>879</v>
      </c>
      <c r="L23" s="65" t="s">
        <v>879</v>
      </c>
      <c r="M23" s="62" t="str">
        <f t="shared" si="4"/>
        <v>....</v>
      </c>
      <c r="N23" s="62" t="s">
        <v>877</v>
      </c>
      <c r="O23" s="68" t="s">
        <v>880</v>
      </c>
      <c r="P23" s="62" t="s">
        <v>880</v>
      </c>
      <c r="Q23" s="63" t="s">
        <v>880</v>
      </c>
      <c r="R23" s="62" t="s">
        <v>880</v>
      </c>
      <c r="S23" s="62">
        <v>0</v>
      </c>
      <c r="T23" s="62">
        <v>0</v>
      </c>
    </row>
    <row r="24" spans="1:20" ht="15">
      <c r="A24" s="41" t="s">
        <v>881</v>
      </c>
      <c r="B24" s="62">
        <f>598479886/1000</f>
        <v>598479.886</v>
      </c>
      <c r="C24" s="62" t="s">
        <v>877</v>
      </c>
      <c r="D24" s="62" t="s">
        <v>877</v>
      </c>
      <c r="E24" s="63" t="s">
        <v>878</v>
      </c>
      <c r="F24" s="62">
        <f>+B24</f>
        <v>598479.886</v>
      </c>
      <c r="G24" s="62" t="s">
        <v>877</v>
      </c>
      <c r="H24" s="63" t="s">
        <v>878</v>
      </c>
      <c r="I24" s="62" t="s">
        <v>877</v>
      </c>
      <c r="J24" s="64" t="s">
        <v>879</v>
      </c>
      <c r="K24" s="65" t="s">
        <v>879</v>
      </c>
      <c r="L24" s="65" t="s">
        <v>879</v>
      </c>
      <c r="M24" s="62">
        <v>0</v>
      </c>
      <c r="N24" s="62">
        <f>+F24+M24</f>
        <v>598479.886</v>
      </c>
      <c r="O24" s="62" t="s">
        <v>877</v>
      </c>
      <c r="P24" s="62" t="s">
        <v>877</v>
      </c>
      <c r="Q24" s="63" t="s">
        <v>878</v>
      </c>
      <c r="R24" s="62" t="s">
        <v>877</v>
      </c>
      <c r="S24" s="62">
        <v>0</v>
      </c>
      <c r="T24" s="62">
        <f t="shared" si="2"/>
        <v>598479.886</v>
      </c>
    </row>
    <row r="25" spans="1:20" ht="15">
      <c r="A25" s="40" t="s">
        <v>892</v>
      </c>
      <c r="B25" s="62"/>
      <c r="C25" s="62"/>
      <c r="D25" s="62"/>
      <c r="E25" s="63"/>
      <c r="F25" s="62"/>
      <c r="G25" s="62"/>
      <c r="H25" s="63"/>
      <c r="I25" s="62"/>
      <c r="J25" s="64"/>
      <c r="K25" s="65"/>
      <c r="L25" s="65"/>
      <c r="M25" s="62">
        <f t="shared" si="4"/>
        <v>0</v>
      </c>
      <c r="N25" s="62"/>
      <c r="O25" s="62"/>
      <c r="P25" s="62"/>
      <c r="Q25" s="63"/>
      <c r="R25" s="62"/>
      <c r="S25" s="62">
        <f>+N25+R25</f>
        <v>0</v>
      </c>
      <c r="T25" s="62">
        <f t="shared" si="2"/>
        <v>0</v>
      </c>
    </row>
    <row r="26" spans="1:20" ht="15">
      <c r="A26" s="41" t="s">
        <v>893</v>
      </c>
      <c r="B26" s="62" t="s">
        <v>877</v>
      </c>
      <c r="C26" s="62" t="s">
        <v>877</v>
      </c>
      <c r="D26" s="62" t="s">
        <v>877</v>
      </c>
      <c r="E26" s="63" t="s">
        <v>878</v>
      </c>
      <c r="F26" s="62" t="s">
        <v>877</v>
      </c>
      <c r="G26" s="62" t="s">
        <v>877</v>
      </c>
      <c r="H26" s="63" t="s">
        <v>878</v>
      </c>
      <c r="I26" s="62" t="s">
        <v>877</v>
      </c>
      <c r="J26" s="64" t="s">
        <v>879</v>
      </c>
      <c r="K26" s="65" t="s">
        <v>879</v>
      </c>
      <c r="L26" s="65" t="s">
        <v>879</v>
      </c>
      <c r="M26" s="62" t="str">
        <f t="shared" si="4"/>
        <v>....</v>
      </c>
      <c r="N26" s="62" t="s">
        <v>877</v>
      </c>
      <c r="O26" s="62" t="s">
        <v>877</v>
      </c>
      <c r="P26" s="62" t="s">
        <v>877</v>
      </c>
      <c r="Q26" s="63" t="s">
        <v>878</v>
      </c>
      <c r="R26" s="62" t="s">
        <v>877</v>
      </c>
      <c r="S26" s="62">
        <v>0</v>
      </c>
      <c r="T26" s="62">
        <v>0</v>
      </c>
    </row>
    <row r="27" spans="1:20" ht="15">
      <c r="A27" s="41" t="s">
        <v>894</v>
      </c>
      <c r="B27" s="62" t="s">
        <v>877</v>
      </c>
      <c r="C27" s="62" t="s">
        <v>877</v>
      </c>
      <c r="D27" s="62" t="s">
        <v>877</v>
      </c>
      <c r="E27" s="63" t="s">
        <v>878</v>
      </c>
      <c r="F27" s="62" t="s">
        <v>877</v>
      </c>
      <c r="G27" s="62" t="s">
        <v>877</v>
      </c>
      <c r="H27" s="63" t="s">
        <v>878</v>
      </c>
      <c r="I27" s="62" t="s">
        <v>877</v>
      </c>
      <c r="J27" s="64" t="s">
        <v>879</v>
      </c>
      <c r="K27" s="65" t="s">
        <v>879</v>
      </c>
      <c r="L27" s="65" t="s">
        <v>879</v>
      </c>
      <c r="M27" s="62" t="str">
        <f t="shared" si="4"/>
        <v>....</v>
      </c>
      <c r="N27" s="62" t="s">
        <v>877</v>
      </c>
      <c r="O27" s="62" t="s">
        <v>877</v>
      </c>
      <c r="P27" s="62" t="s">
        <v>877</v>
      </c>
      <c r="Q27" s="63" t="s">
        <v>878</v>
      </c>
      <c r="R27" s="62" t="s">
        <v>877</v>
      </c>
      <c r="S27" s="62">
        <v>0</v>
      </c>
      <c r="T27" s="62">
        <v>0</v>
      </c>
    </row>
    <row r="28" spans="1:20" ht="23.25">
      <c r="A28" s="40" t="s">
        <v>124</v>
      </c>
      <c r="B28" s="62"/>
      <c r="C28" s="62"/>
      <c r="D28" s="62"/>
      <c r="E28" s="63"/>
      <c r="F28" s="62"/>
      <c r="G28" s="62"/>
      <c r="H28" s="63"/>
      <c r="I28" s="62"/>
      <c r="J28" s="64"/>
      <c r="K28" s="65"/>
      <c r="L28" s="65"/>
      <c r="M28" s="62">
        <f t="shared" si="4"/>
        <v>0</v>
      </c>
      <c r="N28" s="62"/>
      <c r="O28" s="62"/>
      <c r="P28" s="62"/>
      <c r="Q28" s="63"/>
      <c r="R28" s="62"/>
      <c r="S28" s="62">
        <f>+N28+R28</f>
        <v>0</v>
      </c>
      <c r="T28" s="62">
        <f t="shared" si="2"/>
        <v>0</v>
      </c>
    </row>
    <row r="29" spans="1:20" ht="15">
      <c r="A29" s="42" t="s">
        <v>895</v>
      </c>
      <c r="B29" s="62" t="s">
        <v>877</v>
      </c>
      <c r="C29" s="62" t="s">
        <v>877</v>
      </c>
      <c r="D29" s="62" t="s">
        <v>877</v>
      </c>
      <c r="E29" s="63" t="s">
        <v>878</v>
      </c>
      <c r="F29" s="62" t="s">
        <v>877</v>
      </c>
      <c r="G29" s="62" t="s">
        <v>877</v>
      </c>
      <c r="H29" s="63" t="s">
        <v>878</v>
      </c>
      <c r="I29" s="62" t="s">
        <v>877</v>
      </c>
      <c r="J29" s="64" t="s">
        <v>879</v>
      </c>
      <c r="K29" s="65" t="s">
        <v>879</v>
      </c>
      <c r="L29" s="65" t="s">
        <v>879</v>
      </c>
      <c r="M29" s="62" t="str">
        <f t="shared" si="4"/>
        <v>....</v>
      </c>
      <c r="N29" s="62" t="s">
        <v>877</v>
      </c>
      <c r="O29" s="62" t="s">
        <v>877</v>
      </c>
      <c r="P29" s="62" t="s">
        <v>877</v>
      </c>
      <c r="Q29" s="63" t="s">
        <v>878</v>
      </c>
      <c r="R29" s="62" t="s">
        <v>877</v>
      </c>
      <c r="S29" s="62">
        <v>0</v>
      </c>
      <c r="T29" s="62">
        <v>0</v>
      </c>
    </row>
    <row r="30" spans="1:20" ht="15">
      <c r="A30" s="41" t="s">
        <v>896</v>
      </c>
      <c r="B30" s="62" t="s">
        <v>877</v>
      </c>
      <c r="C30" s="62" t="s">
        <v>877</v>
      </c>
      <c r="D30" s="62" t="s">
        <v>877</v>
      </c>
      <c r="E30" s="63" t="s">
        <v>878</v>
      </c>
      <c r="F30" s="62" t="s">
        <v>877</v>
      </c>
      <c r="G30" s="62" t="s">
        <v>877</v>
      </c>
      <c r="H30" s="63" t="s">
        <v>878</v>
      </c>
      <c r="I30" s="62" t="s">
        <v>877</v>
      </c>
      <c r="J30" s="64" t="s">
        <v>879</v>
      </c>
      <c r="K30" s="65" t="s">
        <v>879</v>
      </c>
      <c r="L30" s="65" t="s">
        <v>879</v>
      </c>
      <c r="M30" s="62" t="str">
        <f t="shared" si="4"/>
        <v>....</v>
      </c>
      <c r="N30" s="62" t="s">
        <v>877</v>
      </c>
      <c r="O30" s="62" t="s">
        <v>877</v>
      </c>
      <c r="P30" s="62" t="s">
        <v>877</v>
      </c>
      <c r="Q30" s="63" t="s">
        <v>878</v>
      </c>
      <c r="R30" s="62" t="s">
        <v>877</v>
      </c>
      <c r="S30" s="62">
        <v>0</v>
      </c>
      <c r="T30" s="62">
        <v>0</v>
      </c>
    </row>
    <row r="31" spans="1:20" ht="13.5" customHeight="1">
      <c r="A31" s="41" t="s">
        <v>897</v>
      </c>
      <c r="B31" s="62" t="s">
        <v>877</v>
      </c>
      <c r="C31" s="62" t="s">
        <v>877</v>
      </c>
      <c r="D31" s="62" t="s">
        <v>877</v>
      </c>
      <c r="E31" s="63" t="s">
        <v>878</v>
      </c>
      <c r="F31" s="62" t="s">
        <v>877</v>
      </c>
      <c r="G31" s="62" t="s">
        <v>877</v>
      </c>
      <c r="H31" s="63" t="s">
        <v>878</v>
      </c>
      <c r="I31" s="62" t="s">
        <v>877</v>
      </c>
      <c r="J31" s="64" t="s">
        <v>879</v>
      </c>
      <c r="K31" s="65" t="s">
        <v>879</v>
      </c>
      <c r="L31" s="65" t="s">
        <v>879</v>
      </c>
      <c r="M31" s="62" t="str">
        <f t="shared" si="4"/>
        <v>....</v>
      </c>
      <c r="N31" s="62" t="s">
        <v>877</v>
      </c>
      <c r="O31" s="62" t="s">
        <v>877</v>
      </c>
      <c r="P31" s="62" t="s">
        <v>877</v>
      </c>
      <c r="Q31" s="63" t="s">
        <v>878</v>
      </c>
      <c r="R31" s="62" t="s">
        <v>877</v>
      </c>
      <c r="S31" s="62">
        <v>0</v>
      </c>
      <c r="T31" s="62">
        <v>0</v>
      </c>
    </row>
    <row r="32" spans="1:20" ht="23.25">
      <c r="A32" s="41" t="s">
        <v>898</v>
      </c>
      <c r="B32" s="62" t="s">
        <v>877</v>
      </c>
      <c r="C32" s="62" t="s">
        <v>877</v>
      </c>
      <c r="D32" s="62" t="s">
        <v>877</v>
      </c>
      <c r="E32" s="63" t="s">
        <v>878</v>
      </c>
      <c r="F32" s="62" t="s">
        <v>877</v>
      </c>
      <c r="G32" s="62" t="s">
        <v>877</v>
      </c>
      <c r="H32" s="63" t="s">
        <v>878</v>
      </c>
      <c r="I32" s="62" t="s">
        <v>877</v>
      </c>
      <c r="J32" s="64" t="s">
        <v>879</v>
      </c>
      <c r="K32" s="65" t="s">
        <v>879</v>
      </c>
      <c r="L32" s="65" t="s">
        <v>879</v>
      </c>
      <c r="M32" s="62" t="str">
        <f t="shared" si="4"/>
        <v>....</v>
      </c>
      <c r="N32" s="62" t="s">
        <v>877</v>
      </c>
      <c r="O32" s="62" t="s">
        <v>877</v>
      </c>
      <c r="P32" s="62" t="s">
        <v>877</v>
      </c>
      <c r="Q32" s="63" t="s">
        <v>878</v>
      </c>
      <c r="R32" s="62" t="s">
        <v>877</v>
      </c>
      <c r="S32" s="62">
        <v>0</v>
      </c>
      <c r="T32" s="62">
        <v>0</v>
      </c>
    </row>
    <row r="33" spans="1:20" ht="15">
      <c r="A33" s="40" t="s">
        <v>126</v>
      </c>
      <c r="B33" s="62"/>
      <c r="C33" s="62"/>
      <c r="D33" s="62"/>
      <c r="E33" s="63"/>
      <c r="F33" s="62"/>
      <c r="G33" s="62"/>
      <c r="H33" s="63"/>
      <c r="I33" s="62"/>
      <c r="J33" s="64"/>
      <c r="K33" s="65"/>
      <c r="L33" s="65"/>
      <c r="M33" s="62">
        <f t="shared" si="4"/>
        <v>0</v>
      </c>
      <c r="N33" s="62"/>
      <c r="O33" s="62"/>
      <c r="P33" s="62"/>
      <c r="Q33" s="63"/>
      <c r="R33" s="62"/>
      <c r="S33" s="62">
        <f>+N33+R33</f>
        <v>0</v>
      </c>
      <c r="T33" s="62">
        <f t="shared" si="2"/>
        <v>0</v>
      </c>
    </row>
    <row r="34" spans="1:20" ht="15">
      <c r="A34" s="41" t="s">
        <v>899</v>
      </c>
      <c r="B34" s="62" t="s">
        <v>877</v>
      </c>
      <c r="C34" s="62" t="s">
        <v>877</v>
      </c>
      <c r="D34" s="62" t="s">
        <v>877</v>
      </c>
      <c r="E34" s="63" t="s">
        <v>878</v>
      </c>
      <c r="F34" s="62" t="s">
        <v>877</v>
      </c>
      <c r="G34" s="62" t="s">
        <v>877</v>
      </c>
      <c r="H34" s="63" t="s">
        <v>878</v>
      </c>
      <c r="I34" s="62" t="s">
        <v>877</v>
      </c>
      <c r="J34" s="64" t="s">
        <v>879</v>
      </c>
      <c r="K34" s="65" t="s">
        <v>879</v>
      </c>
      <c r="L34" s="65" t="s">
        <v>879</v>
      </c>
      <c r="M34" s="62" t="str">
        <f t="shared" si="4"/>
        <v>....</v>
      </c>
      <c r="N34" s="62" t="s">
        <v>877</v>
      </c>
      <c r="O34" s="68" t="s">
        <v>880</v>
      </c>
      <c r="P34" s="62" t="s">
        <v>880</v>
      </c>
      <c r="Q34" s="63" t="s">
        <v>880</v>
      </c>
      <c r="R34" s="62" t="s">
        <v>880</v>
      </c>
      <c r="S34" s="62">
        <v>0</v>
      </c>
      <c r="T34" s="62">
        <v>0</v>
      </c>
    </row>
    <row r="35" spans="1:20" ht="14.25" customHeight="1">
      <c r="A35" s="41" t="s">
        <v>900</v>
      </c>
      <c r="B35" s="62" t="s">
        <v>877</v>
      </c>
      <c r="C35" s="62" t="s">
        <v>877</v>
      </c>
      <c r="D35" s="62" t="s">
        <v>877</v>
      </c>
      <c r="E35" s="63" t="s">
        <v>878</v>
      </c>
      <c r="F35" s="62" t="s">
        <v>877</v>
      </c>
      <c r="G35" s="62" t="s">
        <v>877</v>
      </c>
      <c r="H35" s="63" t="s">
        <v>878</v>
      </c>
      <c r="I35" s="62" t="s">
        <v>877</v>
      </c>
      <c r="J35" s="64" t="s">
        <v>879</v>
      </c>
      <c r="K35" s="65" t="s">
        <v>879</v>
      </c>
      <c r="L35" s="65" t="s">
        <v>879</v>
      </c>
      <c r="M35" s="62" t="str">
        <f t="shared" si="4"/>
        <v>....</v>
      </c>
      <c r="N35" s="62" t="s">
        <v>877</v>
      </c>
      <c r="O35" s="68" t="s">
        <v>880</v>
      </c>
      <c r="P35" s="62" t="s">
        <v>880</v>
      </c>
      <c r="Q35" s="63" t="s">
        <v>880</v>
      </c>
      <c r="R35" s="62" t="s">
        <v>880</v>
      </c>
      <c r="S35" s="62">
        <v>0</v>
      </c>
      <c r="T35" s="62">
        <v>0</v>
      </c>
    </row>
    <row r="36" spans="1:20" ht="15">
      <c r="A36" s="41" t="s">
        <v>901</v>
      </c>
      <c r="B36" s="62" t="s">
        <v>877</v>
      </c>
      <c r="C36" s="62" t="s">
        <v>877</v>
      </c>
      <c r="D36" s="62" t="s">
        <v>877</v>
      </c>
      <c r="E36" s="63" t="s">
        <v>878</v>
      </c>
      <c r="F36" s="62" t="s">
        <v>877</v>
      </c>
      <c r="G36" s="62" t="s">
        <v>877</v>
      </c>
      <c r="H36" s="63" t="s">
        <v>878</v>
      </c>
      <c r="I36" s="62" t="s">
        <v>877</v>
      </c>
      <c r="J36" s="64" t="s">
        <v>879</v>
      </c>
      <c r="K36" s="65" t="s">
        <v>879</v>
      </c>
      <c r="L36" s="65" t="s">
        <v>879</v>
      </c>
      <c r="M36" s="62" t="str">
        <f t="shared" si="4"/>
        <v>....</v>
      </c>
      <c r="N36" s="62" t="s">
        <v>877</v>
      </c>
      <c r="O36" s="68" t="s">
        <v>880</v>
      </c>
      <c r="P36" s="62" t="s">
        <v>880</v>
      </c>
      <c r="Q36" s="63" t="s">
        <v>880</v>
      </c>
      <c r="R36" s="62" t="s">
        <v>880</v>
      </c>
      <c r="S36" s="62">
        <v>0</v>
      </c>
      <c r="T36" s="62">
        <v>0</v>
      </c>
    </row>
    <row r="37" spans="1:20" ht="14.25" customHeight="1">
      <c r="A37" s="40" t="s">
        <v>128</v>
      </c>
      <c r="B37" s="62"/>
      <c r="C37" s="62"/>
      <c r="D37" s="62"/>
      <c r="E37" s="63"/>
      <c r="F37" s="62"/>
      <c r="G37" s="62"/>
      <c r="H37" s="63"/>
      <c r="I37" s="62"/>
      <c r="J37" s="64"/>
      <c r="K37" s="65"/>
      <c r="L37" s="65"/>
      <c r="M37" s="62">
        <f t="shared" si="4"/>
        <v>0</v>
      </c>
      <c r="N37" s="62"/>
      <c r="O37" s="62"/>
      <c r="P37" s="62"/>
      <c r="Q37" s="63"/>
      <c r="R37" s="62"/>
      <c r="S37" s="62">
        <f>+N37+R37</f>
        <v>0</v>
      </c>
      <c r="T37" s="62">
        <f t="shared" si="2"/>
        <v>0</v>
      </c>
    </row>
    <row r="38" spans="1:20" ht="15">
      <c r="A38" s="41" t="s">
        <v>902</v>
      </c>
      <c r="B38" s="62" t="s">
        <v>877</v>
      </c>
      <c r="C38" s="62" t="s">
        <v>877</v>
      </c>
      <c r="D38" s="62" t="s">
        <v>877</v>
      </c>
      <c r="E38" s="63" t="s">
        <v>878</v>
      </c>
      <c r="F38" s="62" t="s">
        <v>877</v>
      </c>
      <c r="G38" s="62" t="s">
        <v>877</v>
      </c>
      <c r="H38" s="63" t="s">
        <v>878</v>
      </c>
      <c r="I38" s="62" t="s">
        <v>877</v>
      </c>
      <c r="J38" s="64" t="s">
        <v>879</v>
      </c>
      <c r="K38" s="65" t="s">
        <v>879</v>
      </c>
      <c r="L38" s="65" t="s">
        <v>879</v>
      </c>
      <c r="M38" s="62" t="str">
        <f t="shared" si="4"/>
        <v>....</v>
      </c>
      <c r="N38" s="62" t="s">
        <v>877</v>
      </c>
      <c r="O38" s="62" t="s">
        <v>877</v>
      </c>
      <c r="P38" s="62" t="s">
        <v>877</v>
      </c>
      <c r="Q38" s="63" t="s">
        <v>878</v>
      </c>
      <c r="R38" s="62" t="s">
        <v>877</v>
      </c>
      <c r="S38" s="62">
        <v>0</v>
      </c>
      <c r="T38" s="62">
        <v>0</v>
      </c>
    </row>
    <row r="39" spans="1:20" ht="15">
      <c r="A39" s="41" t="s">
        <v>903</v>
      </c>
      <c r="B39" s="62" t="s">
        <v>877</v>
      </c>
      <c r="C39" s="62" t="s">
        <v>877</v>
      </c>
      <c r="D39" s="62" t="s">
        <v>877</v>
      </c>
      <c r="E39" s="63" t="s">
        <v>878</v>
      </c>
      <c r="F39" s="62" t="s">
        <v>877</v>
      </c>
      <c r="G39" s="62" t="s">
        <v>877</v>
      </c>
      <c r="H39" s="63" t="s">
        <v>878</v>
      </c>
      <c r="I39" s="62" t="s">
        <v>877</v>
      </c>
      <c r="J39" s="64" t="s">
        <v>879</v>
      </c>
      <c r="K39" s="65" t="s">
        <v>879</v>
      </c>
      <c r="L39" s="65" t="s">
        <v>879</v>
      </c>
      <c r="M39" s="62" t="str">
        <f t="shared" si="4"/>
        <v>....</v>
      </c>
      <c r="N39" s="62" t="s">
        <v>877</v>
      </c>
      <c r="O39" s="62" t="s">
        <v>877</v>
      </c>
      <c r="P39" s="62" t="s">
        <v>877</v>
      </c>
      <c r="Q39" s="63" t="s">
        <v>878</v>
      </c>
      <c r="R39" s="62" t="s">
        <v>877</v>
      </c>
      <c r="S39" s="62">
        <v>0</v>
      </c>
      <c r="T39" s="62">
        <v>0</v>
      </c>
    </row>
    <row r="40" spans="1:20" ht="13.5" customHeight="1">
      <c r="A40" s="40" t="s">
        <v>130</v>
      </c>
      <c r="B40" s="62"/>
      <c r="C40" s="62"/>
      <c r="D40" s="62"/>
      <c r="E40" s="63"/>
      <c r="F40" s="62"/>
      <c r="G40" s="62"/>
      <c r="H40" s="63"/>
      <c r="I40" s="62"/>
      <c r="J40" s="64"/>
      <c r="K40" s="65"/>
      <c r="L40" s="65"/>
      <c r="M40" s="62">
        <f t="shared" si="4"/>
        <v>0</v>
      </c>
      <c r="N40" s="62"/>
      <c r="O40" s="62"/>
      <c r="P40" s="62"/>
      <c r="Q40" s="63"/>
      <c r="R40" s="62"/>
      <c r="S40" s="62">
        <f>+N40+R40</f>
        <v>0</v>
      </c>
      <c r="T40" s="62">
        <f t="shared" si="2"/>
        <v>0</v>
      </c>
    </row>
    <row r="41" spans="1:20" ht="15">
      <c r="A41" s="41" t="s">
        <v>902</v>
      </c>
      <c r="B41" s="62" t="s">
        <v>877</v>
      </c>
      <c r="C41" s="62" t="s">
        <v>880</v>
      </c>
      <c r="D41" s="62" t="s">
        <v>877</v>
      </c>
      <c r="E41" s="63" t="s">
        <v>878</v>
      </c>
      <c r="F41" s="62" t="s">
        <v>877</v>
      </c>
      <c r="G41" s="62" t="s">
        <v>877</v>
      </c>
      <c r="H41" s="63" t="s">
        <v>878</v>
      </c>
      <c r="I41" s="62" t="s">
        <v>880</v>
      </c>
      <c r="J41" s="64" t="s">
        <v>879</v>
      </c>
      <c r="K41" s="65" t="s">
        <v>879</v>
      </c>
      <c r="L41" s="65" t="s">
        <v>879</v>
      </c>
      <c r="M41" s="62" t="str">
        <f t="shared" si="4"/>
        <v>....</v>
      </c>
      <c r="N41" s="62" t="s">
        <v>877</v>
      </c>
      <c r="O41" s="62" t="s">
        <v>880</v>
      </c>
      <c r="P41" s="62" t="s">
        <v>880</v>
      </c>
      <c r="Q41" s="62" t="s">
        <v>880</v>
      </c>
      <c r="R41" s="62" t="s">
        <v>880</v>
      </c>
      <c r="S41" s="62">
        <v>0</v>
      </c>
      <c r="T41" s="62">
        <v>0</v>
      </c>
    </row>
    <row r="42" spans="1:20" ht="15">
      <c r="A42" s="41" t="s">
        <v>903</v>
      </c>
      <c r="B42" s="62" t="s">
        <v>877</v>
      </c>
      <c r="C42" s="62" t="s">
        <v>877</v>
      </c>
      <c r="D42" s="62" t="s">
        <v>877</v>
      </c>
      <c r="E42" s="63" t="s">
        <v>878</v>
      </c>
      <c r="F42" s="62" t="s">
        <v>877</v>
      </c>
      <c r="G42" s="62" t="s">
        <v>877</v>
      </c>
      <c r="H42" s="63" t="s">
        <v>878</v>
      </c>
      <c r="I42" s="62" t="s">
        <v>877</v>
      </c>
      <c r="J42" s="64" t="s">
        <v>879</v>
      </c>
      <c r="K42" s="65" t="s">
        <v>879</v>
      </c>
      <c r="L42" s="65" t="s">
        <v>879</v>
      </c>
      <c r="M42" s="62" t="str">
        <f t="shared" si="4"/>
        <v>....</v>
      </c>
      <c r="N42" s="62" t="s">
        <v>877</v>
      </c>
      <c r="O42" s="62" t="s">
        <v>877</v>
      </c>
      <c r="P42" s="62" t="s">
        <v>877</v>
      </c>
      <c r="Q42" s="63" t="s">
        <v>878</v>
      </c>
      <c r="R42" s="62" t="s">
        <v>877</v>
      </c>
      <c r="S42" s="62">
        <v>0</v>
      </c>
      <c r="T42" s="62">
        <v>0</v>
      </c>
    </row>
    <row r="43" spans="1:20" ht="13.5" customHeight="1">
      <c r="A43" s="40" t="s">
        <v>904</v>
      </c>
      <c r="B43" s="62"/>
      <c r="C43" s="62"/>
      <c r="D43" s="62"/>
      <c r="E43" s="63"/>
      <c r="F43" s="62"/>
      <c r="G43" s="62"/>
      <c r="H43" s="63"/>
      <c r="I43" s="62"/>
      <c r="J43" s="64"/>
      <c r="K43" s="65"/>
      <c r="L43" s="65"/>
      <c r="M43" s="62">
        <f t="shared" si="4"/>
        <v>0</v>
      </c>
      <c r="N43" s="62"/>
      <c r="O43" s="62"/>
      <c r="P43" s="62"/>
      <c r="Q43" s="63"/>
      <c r="R43" s="62"/>
      <c r="S43" s="62">
        <f>+N43+R43</f>
        <v>0</v>
      </c>
      <c r="T43" s="62">
        <f t="shared" si="2"/>
        <v>0</v>
      </c>
    </row>
    <row r="44" spans="1:20" ht="15">
      <c r="A44" s="41" t="s">
        <v>905</v>
      </c>
      <c r="B44" s="62" t="s">
        <v>877</v>
      </c>
      <c r="C44" s="62" t="s">
        <v>877</v>
      </c>
      <c r="D44" s="62" t="s">
        <v>877</v>
      </c>
      <c r="E44" s="63" t="s">
        <v>878</v>
      </c>
      <c r="F44" s="62" t="s">
        <v>877</v>
      </c>
      <c r="G44" s="62" t="s">
        <v>877</v>
      </c>
      <c r="H44" s="63" t="s">
        <v>878</v>
      </c>
      <c r="I44" s="62" t="s">
        <v>877</v>
      </c>
      <c r="J44" s="64" t="s">
        <v>879</v>
      </c>
      <c r="K44" s="65" t="s">
        <v>879</v>
      </c>
      <c r="L44" s="65" t="s">
        <v>879</v>
      </c>
      <c r="M44" s="62" t="str">
        <f t="shared" si="4"/>
        <v>....</v>
      </c>
      <c r="N44" s="62" t="s">
        <v>877</v>
      </c>
      <c r="O44" s="62" t="s">
        <v>877</v>
      </c>
      <c r="P44" s="62" t="s">
        <v>877</v>
      </c>
      <c r="Q44" s="63" t="s">
        <v>878</v>
      </c>
      <c r="R44" s="62" t="s">
        <v>877</v>
      </c>
      <c r="S44" s="62">
        <v>0</v>
      </c>
      <c r="T44" s="62">
        <v>0</v>
      </c>
    </row>
    <row r="45" spans="1:20" ht="15">
      <c r="A45" s="41" t="s">
        <v>906</v>
      </c>
      <c r="B45" s="62" t="s">
        <v>877</v>
      </c>
      <c r="C45" s="62" t="s">
        <v>877</v>
      </c>
      <c r="D45" s="62" t="s">
        <v>877</v>
      </c>
      <c r="E45" s="63" t="s">
        <v>878</v>
      </c>
      <c r="F45" s="62" t="s">
        <v>877</v>
      </c>
      <c r="G45" s="62" t="s">
        <v>877</v>
      </c>
      <c r="H45" s="63" t="s">
        <v>878</v>
      </c>
      <c r="I45" s="62" t="s">
        <v>877</v>
      </c>
      <c r="J45" s="64" t="s">
        <v>879</v>
      </c>
      <c r="K45" s="65" t="s">
        <v>879</v>
      </c>
      <c r="L45" s="65" t="s">
        <v>879</v>
      </c>
      <c r="M45" s="62" t="str">
        <f t="shared" si="4"/>
        <v>....</v>
      </c>
      <c r="N45" s="62" t="s">
        <v>877</v>
      </c>
      <c r="O45" s="62" t="s">
        <v>877</v>
      </c>
      <c r="P45" s="62" t="s">
        <v>877</v>
      </c>
      <c r="Q45" s="63" t="s">
        <v>878</v>
      </c>
      <c r="R45" s="62" t="s">
        <v>877</v>
      </c>
      <c r="S45" s="62">
        <v>0</v>
      </c>
      <c r="T45" s="62">
        <v>0</v>
      </c>
    </row>
    <row r="46" spans="1:20" ht="15">
      <c r="A46" s="41" t="s">
        <v>907</v>
      </c>
      <c r="B46" s="62" t="s">
        <v>877</v>
      </c>
      <c r="C46" s="62" t="s">
        <v>877</v>
      </c>
      <c r="D46" s="62" t="s">
        <v>877</v>
      </c>
      <c r="E46" s="63" t="s">
        <v>878</v>
      </c>
      <c r="F46" s="62" t="s">
        <v>877</v>
      </c>
      <c r="G46" s="62" t="s">
        <v>877</v>
      </c>
      <c r="H46" s="63" t="s">
        <v>878</v>
      </c>
      <c r="I46" s="62" t="s">
        <v>877</v>
      </c>
      <c r="J46" s="64" t="s">
        <v>879</v>
      </c>
      <c r="K46" s="65" t="s">
        <v>879</v>
      </c>
      <c r="L46" s="65" t="s">
        <v>879</v>
      </c>
      <c r="M46" s="62" t="str">
        <f t="shared" si="4"/>
        <v>....</v>
      </c>
      <c r="N46" s="62" t="s">
        <v>877</v>
      </c>
      <c r="O46" s="62" t="s">
        <v>877</v>
      </c>
      <c r="P46" s="62" t="s">
        <v>877</v>
      </c>
      <c r="Q46" s="63" t="s">
        <v>878</v>
      </c>
      <c r="R46" s="62" t="s">
        <v>877</v>
      </c>
      <c r="S46" s="62">
        <v>0</v>
      </c>
      <c r="T46" s="62">
        <v>0</v>
      </c>
    </row>
    <row r="47" spans="1:20" ht="15">
      <c r="A47" s="41" t="s">
        <v>908</v>
      </c>
      <c r="B47" s="62" t="s">
        <v>877</v>
      </c>
      <c r="C47" s="62" t="s">
        <v>877</v>
      </c>
      <c r="D47" s="62" t="s">
        <v>877</v>
      </c>
      <c r="E47" s="63" t="s">
        <v>878</v>
      </c>
      <c r="F47" s="62" t="s">
        <v>877</v>
      </c>
      <c r="G47" s="62" t="s">
        <v>877</v>
      </c>
      <c r="H47" s="63" t="s">
        <v>878</v>
      </c>
      <c r="I47" s="62" t="s">
        <v>877</v>
      </c>
      <c r="J47" s="64" t="s">
        <v>879</v>
      </c>
      <c r="K47" s="65" t="s">
        <v>879</v>
      </c>
      <c r="L47" s="65" t="s">
        <v>879</v>
      </c>
      <c r="M47" s="62" t="str">
        <f t="shared" si="4"/>
        <v>....</v>
      </c>
      <c r="N47" s="62" t="s">
        <v>877</v>
      </c>
      <c r="O47" s="62" t="s">
        <v>877</v>
      </c>
      <c r="P47" s="62" t="s">
        <v>877</v>
      </c>
      <c r="Q47" s="63" t="s">
        <v>878</v>
      </c>
      <c r="R47" s="62" t="s">
        <v>877</v>
      </c>
      <c r="S47" s="62">
        <v>0</v>
      </c>
      <c r="T47" s="62">
        <v>0</v>
      </c>
    </row>
    <row r="48" spans="1:20" ht="23.25">
      <c r="A48" s="40" t="s">
        <v>134</v>
      </c>
      <c r="B48" s="62"/>
      <c r="C48" s="62"/>
      <c r="D48" s="62"/>
      <c r="E48" s="63"/>
      <c r="F48" s="62"/>
      <c r="G48" s="62"/>
      <c r="H48" s="63"/>
      <c r="I48" s="62"/>
      <c r="J48" s="64"/>
      <c r="K48" s="65"/>
      <c r="L48" s="65"/>
      <c r="M48" s="62">
        <f t="shared" si="4"/>
        <v>0</v>
      </c>
      <c r="N48" s="62"/>
      <c r="O48" s="62"/>
      <c r="P48" s="62"/>
      <c r="Q48" s="63"/>
      <c r="R48" s="62"/>
      <c r="S48" s="62">
        <f>+N48+R48</f>
        <v>0</v>
      </c>
      <c r="T48" s="62">
        <f t="shared" si="2"/>
        <v>0</v>
      </c>
    </row>
    <row r="49" spans="1:20" ht="15">
      <c r="A49" s="41" t="s">
        <v>909</v>
      </c>
      <c r="B49" s="62" t="s">
        <v>877</v>
      </c>
      <c r="C49" s="62" t="s">
        <v>880</v>
      </c>
      <c r="D49" s="62" t="s">
        <v>880</v>
      </c>
      <c r="E49" s="62" t="s">
        <v>880</v>
      </c>
      <c r="F49" s="62" t="s">
        <v>877</v>
      </c>
      <c r="G49" s="62" t="s">
        <v>877</v>
      </c>
      <c r="H49" s="63" t="s">
        <v>878</v>
      </c>
      <c r="I49" s="62" t="s">
        <v>880</v>
      </c>
      <c r="J49" s="62" t="s">
        <v>880</v>
      </c>
      <c r="K49" s="62" t="s">
        <v>880</v>
      </c>
      <c r="L49" s="65" t="s">
        <v>879</v>
      </c>
      <c r="M49" s="62" t="str">
        <f t="shared" si="4"/>
        <v>....</v>
      </c>
      <c r="N49" s="62" t="s">
        <v>877</v>
      </c>
      <c r="O49" s="62" t="s">
        <v>880</v>
      </c>
      <c r="P49" s="62" t="s">
        <v>880</v>
      </c>
      <c r="Q49" s="62" t="s">
        <v>880</v>
      </c>
      <c r="R49" s="62">
        <v>0</v>
      </c>
      <c r="S49" s="62">
        <v>0</v>
      </c>
      <c r="T49" s="62">
        <v>0</v>
      </c>
    </row>
    <row r="50" spans="1:20" ht="23.25">
      <c r="A50" s="41" t="s">
        <v>910</v>
      </c>
      <c r="B50" s="62" t="s">
        <v>877</v>
      </c>
      <c r="C50" s="62" t="s">
        <v>880</v>
      </c>
      <c r="D50" s="62" t="s">
        <v>880</v>
      </c>
      <c r="E50" s="62" t="s">
        <v>880</v>
      </c>
      <c r="F50" s="62" t="s">
        <v>877</v>
      </c>
      <c r="G50" s="62" t="s">
        <v>877</v>
      </c>
      <c r="H50" s="63" t="s">
        <v>878</v>
      </c>
      <c r="I50" s="62" t="s">
        <v>880</v>
      </c>
      <c r="J50" s="62" t="s">
        <v>880</v>
      </c>
      <c r="K50" s="62" t="s">
        <v>880</v>
      </c>
      <c r="L50" s="65" t="s">
        <v>879</v>
      </c>
      <c r="M50" s="62" t="str">
        <f t="shared" si="4"/>
        <v>....</v>
      </c>
      <c r="N50" s="62" t="s">
        <v>877</v>
      </c>
      <c r="O50" s="62" t="s">
        <v>880</v>
      </c>
      <c r="P50" s="62" t="s">
        <v>880</v>
      </c>
      <c r="Q50" s="62" t="s">
        <v>880</v>
      </c>
      <c r="R50" s="62">
        <v>0</v>
      </c>
      <c r="S50" s="62">
        <v>0</v>
      </c>
      <c r="T50" s="62">
        <v>0</v>
      </c>
    </row>
    <row r="51" spans="1:20" ht="15">
      <c r="A51" s="41" t="s">
        <v>911</v>
      </c>
      <c r="B51" s="62" t="s">
        <v>877</v>
      </c>
      <c r="C51" s="62" t="s">
        <v>880</v>
      </c>
      <c r="D51" s="62" t="s">
        <v>880</v>
      </c>
      <c r="E51" s="62" t="s">
        <v>880</v>
      </c>
      <c r="F51" s="62" t="s">
        <v>877</v>
      </c>
      <c r="G51" s="62" t="s">
        <v>877</v>
      </c>
      <c r="H51" s="63" t="s">
        <v>878</v>
      </c>
      <c r="I51" s="62" t="s">
        <v>880</v>
      </c>
      <c r="J51" s="62" t="s">
        <v>880</v>
      </c>
      <c r="K51" s="62" t="s">
        <v>880</v>
      </c>
      <c r="L51" s="65" t="s">
        <v>879</v>
      </c>
      <c r="M51" s="62" t="str">
        <f t="shared" si="4"/>
        <v>....</v>
      </c>
      <c r="N51" s="62" t="s">
        <v>877</v>
      </c>
      <c r="O51" s="62" t="s">
        <v>880</v>
      </c>
      <c r="P51" s="62" t="s">
        <v>880</v>
      </c>
      <c r="Q51" s="62" t="s">
        <v>880</v>
      </c>
      <c r="R51" s="62">
        <v>0</v>
      </c>
      <c r="S51" s="62">
        <v>0</v>
      </c>
      <c r="T51" s="62">
        <v>0</v>
      </c>
    </row>
    <row r="52" spans="1:20" ht="15">
      <c r="A52" s="41" t="s">
        <v>904</v>
      </c>
      <c r="B52" s="62">
        <f>18718760/1000</f>
        <v>18718.76</v>
      </c>
      <c r="C52" s="62" t="s">
        <v>880</v>
      </c>
      <c r="D52" s="62" t="s">
        <v>880</v>
      </c>
      <c r="E52" s="62" t="s">
        <v>880</v>
      </c>
      <c r="F52" s="62">
        <f>+B52</f>
        <v>18718.76</v>
      </c>
      <c r="G52" s="62">
        <v>25780.73</v>
      </c>
      <c r="H52" s="63" t="s">
        <v>878</v>
      </c>
      <c r="I52" s="62" t="s">
        <v>880</v>
      </c>
      <c r="J52" s="62" t="s">
        <v>880</v>
      </c>
      <c r="K52" s="62" t="s">
        <v>880</v>
      </c>
      <c r="L52" s="65" t="s">
        <v>879</v>
      </c>
      <c r="M52" s="62">
        <f t="shared" si="4"/>
        <v>25780.73</v>
      </c>
      <c r="N52" s="62">
        <f>+F52+M52</f>
        <v>44499.49</v>
      </c>
      <c r="O52" s="62" t="s">
        <v>880</v>
      </c>
      <c r="P52" s="62" t="s">
        <v>880</v>
      </c>
      <c r="Q52" s="62" t="s">
        <v>880</v>
      </c>
      <c r="R52" s="62">
        <v>0</v>
      </c>
      <c r="S52" s="62">
        <v>0</v>
      </c>
      <c r="T52" s="62">
        <f t="shared" si="2"/>
        <v>44499.49</v>
      </c>
    </row>
    <row r="53" spans="1:20" ht="15">
      <c r="A53" s="128" t="s">
        <v>912</v>
      </c>
      <c r="B53" s="129" t="s">
        <v>877</v>
      </c>
      <c r="C53" s="129" t="s">
        <v>877</v>
      </c>
      <c r="D53" s="129" t="s">
        <v>877</v>
      </c>
      <c r="E53" s="130" t="s">
        <v>878</v>
      </c>
      <c r="F53" s="129" t="s">
        <v>877</v>
      </c>
      <c r="G53" s="129" t="s">
        <v>877</v>
      </c>
      <c r="H53" s="130" t="s">
        <v>878</v>
      </c>
      <c r="I53" s="129" t="s">
        <v>877</v>
      </c>
      <c r="J53" s="130" t="s">
        <v>879</v>
      </c>
      <c r="K53" s="131" t="s">
        <v>879</v>
      </c>
      <c r="L53" s="131" t="s">
        <v>879</v>
      </c>
      <c r="M53" s="129" t="s">
        <v>879</v>
      </c>
      <c r="N53" s="129" t="s">
        <v>877</v>
      </c>
      <c r="O53" s="129" t="s">
        <v>877</v>
      </c>
      <c r="P53" s="129" t="s">
        <v>877</v>
      </c>
      <c r="Q53" s="130" t="s">
        <v>878</v>
      </c>
      <c r="R53" s="129" t="s">
        <v>877</v>
      </c>
      <c r="S53" s="129" t="s">
        <v>877</v>
      </c>
      <c r="T53" s="132" t="s">
        <v>877</v>
      </c>
    </row>
    <row r="54" spans="1:20" s="1" customFormat="1" ht="4.5" customHeight="1">
      <c r="A54" s="43"/>
      <c r="B54" s="69"/>
      <c r="C54" s="69"/>
      <c r="D54" s="69"/>
      <c r="E54" s="70"/>
      <c r="F54" s="69"/>
      <c r="G54" s="69"/>
      <c r="H54" s="70"/>
      <c r="I54" s="69"/>
      <c r="J54" s="70"/>
      <c r="K54" s="71"/>
      <c r="L54" s="71"/>
      <c r="M54" s="69"/>
      <c r="N54" s="69"/>
      <c r="O54" s="69"/>
      <c r="P54" s="69"/>
      <c r="Q54" s="70"/>
      <c r="R54" s="69"/>
      <c r="S54" s="69"/>
      <c r="T54" s="72"/>
    </row>
    <row r="55" spans="1:21" ht="15">
      <c r="A55" s="31" t="s">
        <v>913</v>
      </c>
      <c r="B55" s="73"/>
      <c r="C55" s="73"/>
      <c r="D55" s="73"/>
      <c r="E55" s="74"/>
      <c r="F55" s="73"/>
      <c r="G55" s="73"/>
      <c r="H55" s="74"/>
      <c r="I55" s="73"/>
      <c r="J55" s="74"/>
      <c r="K55" s="75"/>
      <c r="L55" s="75"/>
      <c r="M55" s="73"/>
      <c r="N55" s="73"/>
      <c r="O55" s="73"/>
      <c r="P55" s="73"/>
      <c r="Q55" s="74"/>
      <c r="R55" s="73"/>
      <c r="S55" s="73"/>
      <c r="T55" s="76"/>
      <c r="U55" s="1"/>
    </row>
    <row r="56" spans="1:20" ht="15">
      <c r="A56" s="40" t="s">
        <v>914</v>
      </c>
      <c r="B56" s="62"/>
      <c r="C56" s="62"/>
      <c r="D56" s="62"/>
      <c r="E56" s="62"/>
      <c r="F56" s="63"/>
      <c r="G56" s="62"/>
      <c r="H56" s="63"/>
      <c r="I56" s="62"/>
      <c r="J56" s="64"/>
      <c r="K56" s="65"/>
      <c r="L56" s="65"/>
      <c r="M56" s="62"/>
      <c r="N56" s="66"/>
      <c r="O56" s="62"/>
      <c r="P56" s="62"/>
      <c r="Q56" s="63"/>
      <c r="R56" s="62"/>
      <c r="S56" s="62"/>
      <c r="T56" s="67"/>
    </row>
    <row r="57" spans="1:20" ht="18" customHeight="1">
      <c r="A57" s="41" t="s">
        <v>876</v>
      </c>
      <c r="B57" s="62" t="s">
        <v>877</v>
      </c>
      <c r="C57" s="62" t="s">
        <v>877</v>
      </c>
      <c r="D57" s="62" t="s">
        <v>877</v>
      </c>
      <c r="E57" s="63" t="s">
        <v>878</v>
      </c>
      <c r="F57" s="62" t="s">
        <v>877</v>
      </c>
      <c r="G57" s="62" t="s">
        <v>877</v>
      </c>
      <c r="H57" s="63" t="s">
        <v>878</v>
      </c>
      <c r="I57" s="62" t="s">
        <v>877</v>
      </c>
      <c r="J57" s="64" t="s">
        <v>879</v>
      </c>
      <c r="K57" s="65" t="s">
        <v>879</v>
      </c>
      <c r="L57" s="65" t="s">
        <v>879</v>
      </c>
      <c r="M57" s="62" t="s">
        <v>879</v>
      </c>
      <c r="N57" s="62" t="s">
        <v>877</v>
      </c>
      <c r="O57" s="68" t="s">
        <v>880</v>
      </c>
      <c r="P57" s="62" t="s">
        <v>880</v>
      </c>
      <c r="Q57" s="63" t="s">
        <v>880</v>
      </c>
      <c r="R57" s="62" t="s">
        <v>880</v>
      </c>
      <c r="S57" s="62" t="s">
        <v>880</v>
      </c>
      <c r="T57" s="67" t="s">
        <v>877</v>
      </c>
    </row>
    <row r="58" spans="1:20" ht="15">
      <c r="A58" s="41" t="s">
        <v>881</v>
      </c>
      <c r="B58" s="62" t="s">
        <v>877</v>
      </c>
      <c r="C58" s="62" t="s">
        <v>877</v>
      </c>
      <c r="D58" s="62" t="s">
        <v>877</v>
      </c>
      <c r="E58" s="63" t="s">
        <v>878</v>
      </c>
      <c r="F58" s="62" t="s">
        <v>877</v>
      </c>
      <c r="G58" s="62" t="s">
        <v>877</v>
      </c>
      <c r="H58" s="63" t="s">
        <v>878</v>
      </c>
      <c r="I58" s="62" t="s">
        <v>877</v>
      </c>
      <c r="J58" s="64" t="s">
        <v>879</v>
      </c>
      <c r="K58" s="65" t="s">
        <v>879</v>
      </c>
      <c r="L58" s="65" t="s">
        <v>879</v>
      </c>
      <c r="M58" s="62" t="s">
        <v>879</v>
      </c>
      <c r="N58" s="62" t="s">
        <v>877</v>
      </c>
      <c r="O58" s="62" t="s">
        <v>877</v>
      </c>
      <c r="P58" s="62" t="s">
        <v>877</v>
      </c>
      <c r="Q58" s="63" t="s">
        <v>878</v>
      </c>
      <c r="R58" s="62" t="s">
        <v>877</v>
      </c>
      <c r="S58" s="62" t="s">
        <v>877</v>
      </c>
      <c r="T58" s="67" t="s">
        <v>877</v>
      </c>
    </row>
    <row r="59" spans="1:20" ht="15.75" customHeight="1">
      <c r="A59" s="41" t="s">
        <v>882</v>
      </c>
      <c r="B59" s="62" t="s">
        <v>877</v>
      </c>
      <c r="C59" s="62" t="s">
        <v>877</v>
      </c>
      <c r="D59" s="62" t="s">
        <v>877</v>
      </c>
      <c r="E59" s="63" t="s">
        <v>878</v>
      </c>
      <c r="F59" s="62" t="s">
        <v>877</v>
      </c>
      <c r="G59" s="62" t="s">
        <v>877</v>
      </c>
      <c r="H59" s="63" t="s">
        <v>878</v>
      </c>
      <c r="I59" s="62" t="s">
        <v>877</v>
      </c>
      <c r="J59" s="64" t="s">
        <v>879</v>
      </c>
      <c r="K59" s="65" t="s">
        <v>879</v>
      </c>
      <c r="L59" s="65" t="s">
        <v>879</v>
      </c>
      <c r="M59" s="62" t="s">
        <v>879</v>
      </c>
      <c r="N59" s="62" t="s">
        <v>877</v>
      </c>
      <c r="O59" s="62" t="s">
        <v>877</v>
      </c>
      <c r="P59" s="62" t="s">
        <v>877</v>
      </c>
      <c r="Q59" s="63" t="s">
        <v>878</v>
      </c>
      <c r="R59" s="62" t="s">
        <v>877</v>
      </c>
      <c r="S59" s="62" t="s">
        <v>877</v>
      </c>
      <c r="T59" s="67" t="s">
        <v>877</v>
      </c>
    </row>
    <row r="60" spans="1:20" ht="15" customHeight="1">
      <c r="A60" s="41" t="s">
        <v>883</v>
      </c>
      <c r="B60" s="62" t="s">
        <v>877</v>
      </c>
      <c r="C60" s="62" t="s">
        <v>877</v>
      </c>
      <c r="D60" s="62" t="s">
        <v>877</v>
      </c>
      <c r="E60" s="63" t="s">
        <v>878</v>
      </c>
      <c r="F60" s="62" t="s">
        <v>877</v>
      </c>
      <c r="G60" s="62" t="s">
        <v>877</v>
      </c>
      <c r="H60" s="63" t="s">
        <v>878</v>
      </c>
      <c r="I60" s="62" t="s">
        <v>877</v>
      </c>
      <c r="J60" s="64" t="s">
        <v>879</v>
      </c>
      <c r="K60" s="65" t="s">
        <v>879</v>
      </c>
      <c r="L60" s="65" t="s">
        <v>879</v>
      </c>
      <c r="M60" s="62" t="s">
        <v>879</v>
      </c>
      <c r="N60" s="62" t="s">
        <v>877</v>
      </c>
      <c r="O60" s="62" t="s">
        <v>877</v>
      </c>
      <c r="P60" s="62" t="s">
        <v>877</v>
      </c>
      <c r="Q60" s="63" t="s">
        <v>878</v>
      </c>
      <c r="R60" s="62" t="s">
        <v>877</v>
      </c>
      <c r="S60" s="62" t="s">
        <v>877</v>
      </c>
      <c r="T60" s="67" t="s">
        <v>877</v>
      </c>
    </row>
    <row r="61" spans="1:20" ht="15">
      <c r="A61" s="41" t="s">
        <v>884</v>
      </c>
      <c r="B61" s="62" t="s">
        <v>877</v>
      </c>
      <c r="C61" s="62" t="s">
        <v>877</v>
      </c>
      <c r="D61" s="62" t="s">
        <v>877</v>
      </c>
      <c r="E61" s="63" t="s">
        <v>878</v>
      </c>
      <c r="F61" s="62" t="s">
        <v>877</v>
      </c>
      <c r="G61" s="62" t="s">
        <v>877</v>
      </c>
      <c r="H61" s="63" t="s">
        <v>878</v>
      </c>
      <c r="I61" s="62" t="s">
        <v>877</v>
      </c>
      <c r="J61" s="64" t="s">
        <v>879</v>
      </c>
      <c r="K61" s="65" t="s">
        <v>879</v>
      </c>
      <c r="L61" s="65" t="s">
        <v>879</v>
      </c>
      <c r="M61" s="62" t="s">
        <v>879</v>
      </c>
      <c r="N61" s="62" t="s">
        <v>877</v>
      </c>
      <c r="O61" s="62" t="s">
        <v>877</v>
      </c>
      <c r="P61" s="62" t="s">
        <v>877</v>
      </c>
      <c r="Q61" s="63" t="s">
        <v>878</v>
      </c>
      <c r="R61" s="62" t="s">
        <v>877</v>
      </c>
      <c r="S61" s="62" t="s">
        <v>877</v>
      </c>
      <c r="T61" s="67" t="s">
        <v>877</v>
      </c>
    </row>
    <row r="62" spans="1:20" ht="15">
      <c r="A62" s="41" t="s">
        <v>885</v>
      </c>
      <c r="B62" s="62" t="s">
        <v>877</v>
      </c>
      <c r="C62" s="62" t="s">
        <v>877</v>
      </c>
      <c r="D62" s="62" t="s">
        <v>877</v>
      </c>
      <c r="E62" s="63" t="s">
        <v>878</v>
      </c>
      <c r="F62" s="62" t="s">
        <v>877</v>
      </c>
      <c r="G62" s="62" t="s">
        <v>877</v>
      </c>
      <c r="H62" s="63" t="s">
        <v>878</v>
      </c>
      <c r="I62" s="62" t="s">
        <v>877</v>
      </c>
      <c r="J62" s="64" t="s">
        <v>879</v>
      </c>
      <c r="K62" s="65" t="s">
        <v>879</v>
      </c>
      <c r="L62" s="65" t="s">
        <v>879</v>
      </c>
      <c r="M62" s="62" t="s">
        <v>879</v>
      </c>
      <c r="N62" s="62" t="s">
        <v>877</v>
      </c>
      <c r="O62" s="62" t="s">
        <v>877</v>
      </c>
      <c r="P62" s="62" t="s">
        <v>877</v>
      </c>
      <c r="Q62" s="63" t="s">
        <v>878</v>
      </c>
      <c r="R62" s="62" t="s">
        <v>877</v>
      </c>
      <c r="S62" s="62" t="s">
        <v>877</v>
      </c>
      <c r="T62" s="67" t="s">
        <v>877</v>
      </c>
    </row>
    <row r="63" spans="1:20" ht="15">
      <c r="A63" s="41" t="s">
        <v>886</v>
      </c>
      <c r="B63" s="62" t="s">
        <v>877</v>
      </c>
      <c r="C63" s="62" t="s">
        <v>877</v>
      </c>
      <c r="D63" s="62" t="s">
        <v>877</v>
      </c>
      <c r="E63" s="63" t="s">
        <v>878</v>
      </c>
      <c r="F63" s="62" t="s">
        <v>877</v>
      </c>
      <c r="G63" s="62" t="s">
        <v>877</v>
      </c>
      <c r="H63" s="63" t="s">
        <v>878</v>
      </c>
      <c r="I63" s="62" t="s">
        <v>877</v>
      </c>
      <c r="J63" s="64" t="s">
        <v>879</v>
      </c>
      <c r="K63" s="65" t="s">
        <v>879</v>
      </c>
      <c r="L63" s="65" t="s">
        <v>879</v>
      </c>
      <c r="M63" s="62" t="s">
        <v>879</v>
      </c>
      <c r="N63" s="62" t="s">
        <v>877</v>
      </c>
      <c r="O63" s="62" t="s">
        <v>877</v>
      </c>
      <c r="P63" s="62" t="s">
        <v>877</v>
      </c>
      <c r="Q63" s="63" t="s">
        <v>878</v>
      </c>
      <c r="R63" s="62" t="s">
        <v>877</v>
      </c>
      <c r="S63" s="62" t="s">
        <v>877</v>
      </c>
      <c r="T63" s="67" t="s">
        <v>877</v>
      </c>
    </row>
    <row r="64" spans="1:20" ht="23.25">
      <c r="A64" s="41" t="s">
        <v>887</v>
      </c>
      <c r="B64" s="62" t="s">
        <v>877</v>
      </c>
      <c r="C64" s="62" t="s">
        <v>877</v>
      </c>
      <c r="D64" s="62" t="s">
        <v>877</v>
      </c>
      <c r="E64" s="63" t="s">
        <v>878</v>
      </c>
      <c r="F64" s="62" t="s">
        <v>877</v>
      </c>
      <c r="G64" s="62" t="s">
        <v>877</v>
      </c>
      <c r="H64" s="63" t="s">
        <v>878</v>
      </c>
      <c r="I64" s="62" t="s">
        <v>877</v>
      </c>
      <c r="J64" s="64" t="s">
        <v>879</v>
      </c>
      <c r="K64" s="65" t="s">
        <v>879</v>
      </c>
      <c r="L64" s="65" t="s">
        <v>879</v>
      </c>
      <c r="M64" s="62" t="s">
        <v>879</v>
      </c>
      <c r="N64" s="62" t="s">
        <v>877</v>
      </c>
      <c r="O64" s="62" t="s">
        <v>877</v>
      </c>
      <c r="P64" s="62" t="s">
        <v>877</v>
      </c>
      <c r="Q64" s="63" t="s">
        <v>878</v>
      </c>
      <c r="R64" s="62" t="s">
        <v>877</v>
      </c>
      <c r="S64" s="62" t="s">
        <v>877</v>
      </c>
      <c r="T64" s="67" t="s">
        <v>877</v>
      </c>
    </row>
    <row r="65" spans="1:20" ht="23.25">
      <c r="A65" s="41" t="s">
        <v>888</v>
      </c>
      <c r="B65" s="62" t="s">
        <v>877</v>
      </c>
      <c r="C65" s="62" t="s">
        <v>877</v>
      </c>
      <c r="D65" s="62" t="s">
        <v>877</v>
      </c>
      <c r="E65" s="63" t="s">
        <v>878</v>
      </c>
      <c r="F65" s="62" t="s">
        <v>877</v>
      </c>
      <c r="G65" s="62" t="s">
        <v>877</v>
      </c>
      <c r="H65" s="63" t="s">
        <v>878</v>
      </c>
      <c r="I65" s="62" t="s">
        <v>877</v>
      </c>
      <c r="J65" s="64" t="s">
        <v>879</v>
      </c>
      <c r="K65" s="65" t="s">
        <v>879</v>
      </c>
      <c r="L65" s="65" t="s">
        <v>879</v>
      </c>
      <c r="M65" s="62" t="s">
        <v>879</v>
      </c>
      <c r="N65" s="62" t="s">
        <v>877</v>
      </c>
      <c r="O65" s="62" t="s">
        <v>877</v>
      </c>
      <c r="P65" s="62" t="s">
        <v>877</v>
      </c>
      <c r="Q65" s="63" t="s">
        <v>878</v>
      </c>
      <c r="R65" s="62" t="s">
        <v>877</v>
      </c>
      <c r="S65" s="62" t="s">
        <v>877</v>
      </c>
      <c r="T65" s="67" t="s">
        <v>877</v>
      </c>
    </row>
    <row r="66" spans="1:20" ht="23.25">
      <c r="A66" s="41" t="s">
        <v>889</v>
      </c>
      <c r="B66" s="62" t="s">
        <v>877</v>
      </c>
      <c r="C66" s="62" t="s">
        <v>877</v>
      </c>
      <c r="D66" s="62" t="s">
        <v>877</v>
      </c>
      <c r="E66" s="63" t="s">
        <v>878</v>
      </c>
      <c r="F66" s="62" t="s">
        <v>877</v>
      </c>
      <c r="G66" s="62" t="s">
        <v>877</v>
      </c>
      <c r="H66" s="63" t="s">
        <v>878</v>
      </c>
      <c r="I66" s="62" t="s">
        <v>877</v>
      </c>
      <c r="J66" s="64" t="s">
        <v>879</v>
      </c>
      <c r="K66" s="65" t="s">
        <v>879</v>
      </c>
      <c r="L66" s="65" t="s">
        <v>879</v>
      </c>
      <c r="M66" s="62" t="s">
        <v>879</v>
      </c>
      <c r="N66" s="62" t="s">
        <v>877</v>
      </c>
      <c r="O66" s="62" t="s">
        <v>877</v>
      </c>
      <c r="P66" s="62" t="s">
        <v>877</v>
      </c>
      <c r="Q66" s="63" t="s">
        <v>878</v>
      </c>
      <c r="R66" s="62" t="s">
        <v>877</v>
      </c>
      <c r="S66" s="62" t="s">
        <v>877</v>
      </c>
      <c r="T66" s="67" t="s">
        <v>877</v>
      </c>
    </row>
    <row r="67" spans="1:20" ht="14.25" customHeight="1">
      <c r="A67" s="41" t="s">
        <v>890</v>
      </c>
      <c r="B67" s="62" t="s">
        <v>877</v>
      </c>
      <c r="C67" s="62" t="s">
        <v>877</v>
      </c>
      <c r="D67" s="62" t="s">
        <v>877</v>
      </c>
      <c r="E67" s="63" t="s">
        <v>878</v>
      </c>
      <c r="F67" s="62" t="s">
        <v>877</v>
      </c>
      <c r="G67" s="62" t="s">
        <v>877</v>
      </c>
      <c r="H67" s="63" t="s">
        <v>878</v>
      </c>
      <c r="I67" s="62" t="s">
        <v>877</v>
      </c>
      <c r="J67" s="64" t="s">
        <v>879</v>
      </c>
      <c r="K67" s="65" t="s">
        <v>879</v>
      </c>
      <c r="L67" s="65" t="s">
        <v>879</v>
      </c>
      <c r="M67" s="62" t="s">
        <v>879</v>
      </c>
      <c r="N67" s="62" t="s">
        <v>877</v>
      </c>
      <c r="O67" s="62" t="s">
        <v>877</v>
      </c>
      <c r="P67" s="62" t="s">
        <v>877</v>
      </c>
      <c r="Q67" s="63" t="s">
        <v>878</v>
      </c>
      <c r="R67" s="62" t="s">
        <v>877</v>
      </c>
      <c r="S67" s="62" t="s">
        <v>877</v>
      </c>
      <c r="T67" s="67" t="s">
        <v>877</v>
      </c>
    </row>
    <row r="68" spans="1:20" ht="14.25" customHeight="1">
      <c r="A68" s="41" t="s">
        <v>891</v>
      </c>
      <c r="B68" s="62" t="s">
        <v>877</v>
      </c>
      <c r="C68" s="62" t="s">
        <v>877</v>
      </c>
      <c r="D68" s="62" t="s">
        <v>877</v>
      </c>
      <c r="E68" s="63" t="s">
        <v>878</v>
      </c>
      <c r="F68" s="62" t="s">
        <v>877</v>
      </c>
      <c r="G68" s="62" t="s">
        <v>877</v>
      </c>
      <c r="H68" s="63" t="s">
        <v>878</v>
      </c>
      <c r="I68" s="62" t="s">
        <v>877</v>
      </c>
      <c r="J68" s="64" t="s">
        <v>879</v>
      </c>
      <c r="K68" s="65" t="s">
        <v>879</v>
      </c>
      <c r="L68" s="65" t="s">
        <v>879</v>
      </c>
      <c r="M68" s="62" t="s">
        <v>879</v>
      </c>
      <c r="N68" s="62" t="s">
        <v>877</v>
      </c>
      <c r="O68" s="62" t="s">
        <v>877</v>
      </c>
      <c r="P68" s="62" t="s">
        <v>877</v>
      </c>
      <c r="Q68" s="63" t="s">
        <v>878</v>
      </c>
      <c r="R68" s="62" t="s">
        <v>877</v>
      </c>
      <c r="S68" s="62" t="s">
        <v>877</v>
      </c>
      <c r="T68" s="67" t="s">
        <v>877</v>
      </c>
    </row>
    <row r="69" spans="1:20" ht="15">
      <c r="A69" s="40" t="s">
        <v>892</v>
      </c>
      <c r="B69" s="62"/>
      <c r="C69" s="62"/>
      <c r="D69" s="62"/>
      <c r="E69" s="63"/>
      <c r="F69" s="62"/>
      <c r="G69" s="62"/>
      <c r="H69" s="63"/>
      <c r="I69" s="62"/>
      <c r="J69" s="64"/>
      <c r="K69" s="65"/>
      <c r="L69" s="65"/>
      <c r="M69" s="62"/>
      <c r="N69" s="62"/>
      <c r="O69" s="62"/>
      <c r="P69" s="62"/>
      <c r="Q69" s="63"/>
      <c r="R69" s="62"/>
      <c r="S69" s="62"/>
      <c r="T69" s="67"/>
    </row>
    <row r="70" spans="1:20" ht="15">
      <c r="A70" s="41" t="s">
        <v>893</v>
      </c>
      <c r="B70" s="62" t="s">
        <v>877</v>
      </c>
      <c r="C70" s="62" t="s">
        <v>877</v>
      </c>
      <c r="D70" s="62" t="s">
        <v>877</v>
      </c>
      <c r="E70" s="63" t="s">
        <v>878</v>
      </c>
      <c r="F70" s="62" t="s">
        <v>877</v>
      </c>
      <c r="G70" s="62" t="s">
        <v>877</v>
      </c>
      <c r="H70" s="63" t="s">
        <v>878</v>
      </c>
      <c r="I70" s="62" t="s">
        <v>877</v>
      </c>
      <c r="J70" s="64" t="s">
        <v>879</v>
      </c>
      <c r="K70" s="65" t="s">
        <v>879</v>
      </c>
      <c r="L70" s="65" t="s">
        <v>879</v>
      </c>
      <c r="M70" s="62" t="s">
        <v>879</v>
      </c>
      <c r="N70" s="62" t="s">
        <v>877</v>
      </c>
      <c r="O70" s="62" t="s">
        <v>877</v>
      </c>
      <c r="P70" s="62" t="s">
        <v>877</v>
      </c>
      <c r="Q70" s="63" t="s">
        <v>878</v>
      </c>
      <c r="R70" s="62" t="s">
        <v>877</v>
      </c>
      <c r="S70" s="62" t="s">
        <v>877</v>
      </c>
      <c r="T70" s="67" t="s">
        <v>877</v>
      </c>
    </row>
    <row r="71" spans="1:20" ht="15">
      <c r="A71" s="41" t="s">
        <v>894</v>
      </c>
      <c r="B71" s="62" t="s">
        <v>877</v>
      </c>
      <c r="C71" s="62" t="s">
        <v>877</v>
      </c>
      <c r="D71" s="62" t="s">
        <v>877</v>
      </c>
      <c r="E71" s="63" t="s">
        <v>878</v>
      </c>
      <c r="F71" s="62" t="s">
        <v>877</v>
      </c>
      <c r="G71" s="62" t="s">
        <v>877</v>
      </c>
      <c r="H71" s="63" t="s">
        <v>878</v>
      </c>
      <c r="I71" s="62" t="s">
        <v>877</v>
      </c>
      <c r="J71" s="64" t="s">
        <v>879</v>
      </c>
      <c r="K71" s="65" t="s">
        <v>879</v>
      </c>
      <c r="L71" s="65" t="s">
        <v>879</v>
      </c>
      <c r="M71" s="62" t="s">
        <v>879</v>
      </c>
      <c r="N71" s="62" t="s">
        <v>877</v>
      </c>
      <c r="O71" s="62" t="s">
        <v>877</v>
      </c>
      <c r="P71" s="62" t="s">
        <v>877</v>
      </c>
      <c r="Q71" s="63" t="s">
        <v>878</v>
      </c>
      <c r="R71" s="62" t="s">
        <v>877</v>
      </c>
      <c r="S71" s="62" t="s">
        <v>877</v>
      </c>
      <c r="T71" s="67" t="s">
        <v>877</v>
      </c>
    </row>
    <row r="72" spans="1:20" ht="23.25">
      <c r="A72" s="40" t="s">
        <v>910</v>
      </c>
      <c r="B72" s="62"/>
      <c r="C72" s="62"/>
      <c r="D72" s="62"/>
      <c r="E72" s="63"/>
      <c r="F72" s="62"/>
      <c r="G72" s="62"/>
      <c r="H72" s="63"/>
      <c r="I72" s="62"/>
      <c r="J72" s="64"/>
      <c r="K72" s="65"/>
      <c r="L72" s="65"/>
      <c r="M72" s="62"/>
      <c r="N72" s="62"/>
      <c r="O72" s="62"/>
      <c r="P72" s="62"/>
      <c r="Q72" s="63"/>
      <c r="R72" s="62"/>
      <c r="S72" s="62"/>
      <c r="T72" s="67"/>
    </row>
    <row r="73" spans="1:20" ht="15">
      <c r="A73" s="42" t="s">
        <v>895</v>
      </c>
      <c r="B73" s="62" t="s">
        <v>877</v>
      </c>
      <c r="C73" s="62" t="s">
        <v>877</v>
      </c>
      <c r="D73" s="62" t="s">
        <v>877</v>
      </c>
      <c r="E73" s="63" t="s">
        <v>878</v>
      </c>
      <c r="F73" s="62" t="s">
        <v>877</v>
      </c>
      <c r="G73" s="62" t="s">
        <v>877</v>
      </c>
      <c r="H73" s="63" t="s">
        <v>878</v>
      </c>
      <c r="I73" s="62" t="s">
        <v>877</v>
      </c>
      <c r="J73" s="64" t="s">
        <v>879</v>
      </c>
      <c r="K73" s="65" t="s">
        <v>879</v>
      </c>
      <c r="L73" s="65" t="s">
        <v>879</v>
      </c>
      <c r="M73" s="62" t="s">
        <v>879</v>
      </c>
      <c r="N73" s="62" t="s">
        <v>877</v>
      </c>
      <c r="O73" s="62" t="s">
        <v>877</v>
      </c>
      <c r="P73" s="62" t="s">
        <v>877</v>
      </c>
      <c r="Q73" s="63" t="s">
        <v>878</v>
      </c>
      <c r="R73" s="62" t="s">
        <v>877</v>
      </c>
      <c r="S73" s="62" t="s">
        <v>877</v>
      </c>
      <c r="T73" s="67" t="s">
        <v>877</v>
      </c>
    </row>
    <row r="74" spans="1:20" ht="15">
      <c r="A74" s="41" t="s">
        <v>896</v>
      </c>
      <c r="B74" s="62" t="s">
        <v>877</v>
      </c>
      <c r="C74" s="62" t="s">
        <v>877</v>
      </c>
      <c r="D74" s="62" t="s">
        <v>877</v>
      </c>
      <c r="E74" s="63" t="s">
        <v>878</v>
      </c>
      <c r="F74" s="62" t="s">
        <v>877</v>
      </c>
      <c r="G74" s="62" t="s">
        <v>877</v>
      </c>
      <c r="H74" s="63" t="s">
        <v>878</v>
      </c>
      <c r="I74" s="62" t="s">
        <v>877</v>
      </c>
      <c r="J74" s="64" t="s">
        <v>879</v>
      </c>
      <c r="K74" s="65" t="s">
        <v>879</v>
      </c>
      <c r="L74" s="65" t="s">
        <v>879</v>
      </c>
      <c r="M74" s="62" t="s">
        <v>879</v>
      </c>
      <c r="N74" s="62" t="s">
        <v>877</v>
      </c>
      <c r="O74" s="62" t="s">
        <v>877</v>
      </c>
      <c r="P74" s="62" t="s">
        <v>877</v>
      </c>
      <c r="Q74" s="63" t="s">
        <v>878</v>
      </c>
      <c r="R74" s="62" t="s">
        <v>877</v>
      </c>
      <c r="S74" s="62" t="s">
        <v>877</v>
      </c>
      <c r="T74" s="67" t="s">
        <v>877</v>
      </c>
    </row>
    <row r="75" spans="1:20" ht="13.5" customHeight="1">
      <c r="A75" s="41" t="s">
        <v>897</v>
      </c>
      <c r="B75" s="62" t="s">
        <v>877</v>
      </c>
      <c r="C75" s="62" t="s">
        <v>877</v>
      </c>
      <c r="D75" s="62" t="s">
        <v>877</v>
      </c>
      <c r="E75" s="63" t="s">
        <v>878</v>
      </c>
      <c r="F75" s="62" t="s">
        <v>877</v>
      </c>
      <c r="G75" s="62" t="s">
        <v>877</v>
      </c>
      <c r="H75" s="63" t="s">
        <v>878</v>
      </c>
      <c r="I75" s="62" t="s">
        <v>877</v>
      </c>
      <c r="J75" s="64" t="s">
        <v>879</v>
      </c>
      <c r="K75" s="65" t="s">
        <v>879</v>
      </c>
      <c r="L75" s="65" t="s">
        <v>879</v>
      </c>
      <c r="M75" s="62" t="s">
        <v>879</v>
      </c>
      <c r="N75" s="62" t="s">
        <v>877</v>
      </c>
      <c r="O75" s="62" t="s">
        <v>877</v>
      </c>
      <c r="P75" s="62" t="s">
        <v>877</v>
      </c>
      <c r="Q75" s="63" t="s">
        <v>878</v>
      </c>
      <c r="R75" s="62" t="s">
        <v>877</v>
      </c>
      <c r="S75" s="62" t="s">
        <v>877</v>
      </c>
      <c r="T75" s="67" t="s">
        <v>877</v>
      </c>
    </row>
    <row r="76" spans="1:20" ht="23.25">
      <c r="A76" s="41" t="s">
        <v>898</v>
      </c>
      <c r="B76" s="62" t="s">
        <v>877</v>
      </c>
      <c r="C76" s="62" t="s">
        <v>877</v>
      </c>
      <c r="D76" s="62" t="s">
        <v>877</v>
      </c>
      <c r="E76" s="63" t="s">
        <v>878</v>
      </c>
      <c r="F76" s="62" t="s">
        <v>877</v>
      </c>
      <c r="G76" s="62" t="s">
        <v>877</v>
      </c>
      <c r="H76" s="63" t="s">
        <v>878</v>
      </c>
      <c r="I76" s="62" t="s">
        <v>877</v>
      </c>
      <c r="J76" s="64" t="s">
        <v>879</v>
      </c>
      <c r="K76" s="65" t="s">
        <v>879</v>
      </c>
      <c r="L76" s="65" t="s">
        <v>879</v>
      </c>
      <c r="M76" s="62" t="s">
        <v>879</v>
      </c>
      <c r="N76" s="62" t="s">
        <v>877</v>
      </c>
      <c r="O76" s="62" t="s">
        <v>877</v>
      </c>
      <c r="P76" s="62" t="s">
        <v>877</v>
      </c>
      <c r="Q76" s="63" t="s">
        <v>878</v>
      </c>
      <c r="R76" s="62" t="s">
        <v>877</v>
      </c>
      <c r="S76" s="62" t="s">
        <v>877</v>
      </c>
      <c r="T76" s="67" t="s">
        <v>877</v>
      </c>
    </row>
    <row r="77" spans="1:20" ht="14.25" customHeight="1">
      <c r="A77" s="40" t="s">
        <v>915</v>
      </c>
      <c r="B77" s="62"/>
      <c r="C77" s="62"/>
      <c r="D77" s="62"/>
      <c r="E77" s="63"/>
      <c r="F77" s="62"/>
      <c r="G77" s="62"/>
      <c r="H77" s="63"/>
      <c r="I77" s="62"/>
      <c r="J77" s="64"/>
      <c r="K77" s="65"/>
      <c r="L77" s="65"/>
      <c r="M77" s="62"/>
      <c r="N77" s="62"/>
      <c r="O77" s="62"/>
      <c r="P77" s="62"/>
      <c r="Q77" s="63"/>
      <c r="R77" s="62"/>
      <c r="S77" s="62"/>
      <c r="T77" s="67"/>
    </row>
    <row r="78" spans="1:20" ht="15">
      <c r="A78" s="41" t="s">
        <v>902</v>
      </c>
      <c r="B78" s="62" t="s">
        <v>877</v>
      </c>
      <c r="C78" s="62" t="s">
        <v>877</v>
      </c>
      <c r="D78" s="62" t="s">
        <v>877</v>
      </c>
      <c r="E78" s="63" t="s">
        <v>878</v>
      </c>
      <c r="F78" s="62" t="s">
        <v>877</v>
      </c>
      <c r="G78" s="62" t="s">
        <v>877</v>
      </c>
      <c r="H78" s="63" t="s">
        <v>878</v>
      </c>
      <c r="I78" s="62" t="s">
        <v>877</v>
      </c>
      <c r="J78" s="64" t="s">
        <v>879</v>
      </c>
      <c r="K78" s="65" t="s">
        <v>879</v>
      </c>
      <c r="L78" s="65" t="s">
        <v>879</v>
      </c>
      <c r="M78" s="62" t="s">
        <v>879</v>
      </c>
      <c r="N78" s="62" t="s">
        <v>877</v>
      </c>
      <c r="O78" s="62" t="s">
        <v>877</v>
      </c>
      <c r="P78" s="62" t="s">
        <v>877</v>
      </c>
      <c r="Q78" s="63" t="s">
        <v>878</v>
      </c>
      <c r="R78" s="62" t="s">
        <v>877</v>
      </c>
      <c r="S78" s="62" t="s">
        <v>877</v>
      </c>
      <c r="T78" s="67" t="s">
        <v>877</v>
      </c>
    </row>
    <row r="79" spans="1:20" ht="15">
      <c r="A79" s="41" t="s">
        <v>903</v>
      </c>
      <c r="B79" s="62" t="s">
        <v>877</v>
      </c>
      <c r="C79" s="62" t="s">
        <v>877</v>
      </c>
      <c r="D79" s="62" t="s">
        <v>877</v>
      </c>
      <c r="E79" s="63" t="s">
        <v>878</v>
      </c>
      <c r="F79" s="62" t="s">
        <v>877</v>
      </c>
      <c r="G79" s="62" t="s">
        <v>877</v>
      </c>
      <c r="H79" s="63" t="s">
        <v>878</v>
      </c>
      <c r="I79" s="62" t="s">
        <v>877</v>
      </c>
      <c r="J79" s="64" t="s">
        <v>879</v>
      </c>
      <c r="K79" s="65" t="s">
        <v>879</v>
      </c>
      <c r="L79" s="65" t="s">
        <v>879</v>
      </c>
      <c r="M79" s="62" t="s">
        <v>879</v>
      </c>
      <c r="N79" s="62" t="s">
        <v>877</v>
      </c>
      <c r="O79" s="62" t="s">
        <v>877</v>
      </c>
      <c r="P79" s="62" t="s">
        <v>877</v>
      </c>
      <c r="Q79" s="63" t="s">
        <v>878</v>
      </c>
      <c r="R79" s="62" t="s">
        <v>877</v>
      </c>
      <c r="S79" s="62" t="s">
        <v>877</v>
      </c>
      <c r="T79" s="67" t="s">
        <v>877</v>
      </c>
    </row>
    <row r="80" spans="1:20" ht="13.5" customHeight="1">
      <c r="A80" s="40" t="s">
        <v>904</v>
      </c>
      <c r="B80" s="62"/>
      <c r="C80" s="62"/>
      <c r="D80" s="62"/>
      <c r="E80" s="63"/>
      <c r="F80" s="62"/>
      <c r="G80" s="62"/>
      <c r="H80" s="63"/>
      <c r="I80" s="62"/>
      <c r="J80" s="64"/>
      <c r="K80" s="65"/>
      <c r="L80" s="65"/>
      <c r="M80" s="62"/>
      <c r="N80" s="62"/>
      <c r="O80" s="62"/>
      <c r="P80" s="62"/>
      <c r="Q80" s="63"/>
      <c r="R80" s="62"/>
      <c r="S80" s="62"/>
      <c r="T80" s="67"/>
    </row>
    <row r="81" spans="1:20" ht="15">
      <c r="A81" s="41" t="s">
        <v>905</v>
      </c>
      <c r="B81" s="62" t="s">
        <v>877</v>
      </c>
      <c r="C81" s="62" t="s">
        <v>877</v>
      </c>
      <c r="D81" s="62" t="s">
        <v>877</v>
      </c>
      <c r="E81" s="63" t="s">
        <v>878</v>
      </c>
      <c r="F81" s="62" t="s">
        <v>877</v>
      </c>
      <c r="G81" s="62" t="s">
        <v>877</v>
      </c>
      <c r="H81" s="63" t="s">
        <v>878</v>
      </c>
      <c r="I81" s="62" t="s">
        <v>877</v>
      </c>
      <c r="J81" s="64" t="s">
        <v>879</v>
      </c>
      <c r="K81" s="65" t="s">
        <v>879</v>
      </c>
      <c r="L81" s="65" t="s">
        <v>879</v>
      </c>
      <c r="M81" s="62" t="s">
        <v>879</v>
      </c>
      <c r="N81" s="62" t="s">
        <v>877</v>
      </c>
      <c r="O81" s="62" t="s">
        <v>877</v>
      </c>
      <c r="P81" s="62" t="s">
        <v>877</v>
      </c>
      <c r="Q81" s="63" t="s">
        <v>878</v>
      </c>
      <c r="R81" s="62" t="s">
        <v>877</v>
      </c>
      <c r="S81" s="62" t="s">
        <v>877</v>
      </c>
      <c r="T81" s="67" t="s">
        <v>877</v>
      </c>
    </row>
    <row r="82" spans="1:20" ht="15">
      <c r="A82" s="41" t="s">
        <v>906</v>
      </c>
      <c r="B82" s="62" t="s">
        <v>877</v>
      </c>
      <c r="C82" s="62" t="s">
        <v>877</v>
      </c>
      <c r="D82" s="62" t="s">
        <v>877</v>
      </c>
      <c r="E82" s="63" t="s">
        <v>878</v>
      </c>
      <c r="F82" s="62" t="s">
        <v>877</v>
      </c>
      <c r="G82" s="62" t="s">
        <v>877</v>
      </c>
      <c r="H82" s="63" t="s">
        <v>878</v>
      </c>
      <c r="I82" s="62" t="s">
        <v>877</v>
      </c>
      <c r="J82" s="64" t="s">
        <v>879</v>
      </c>
      <c r="K82" s="65" t="s">
        <v>879</v>
      </c>
      <c r="L82" s="65" t="s">
        <v>879</v>
      </c>
      <c r="M82" s="62" t="s">
        <v>879</v>
      </c>
      <c r="N82" s="62" t="s">
        <v>877</v>
      </c>
      <c r="O82" s="62" t="s">
        <v>877</v>
      </c>
      <c r="P82" s="62" t="s">
        <v>877</v>
      </c>
      <c r="Q82" s="63" t="s">
        <v>878</v>
      </c>
      <c r="R82" s="62" t="s">
        <v>877</v>
      </c>
      <c r="S82" s="62" t="s">
        <v>877</v>
      </c>
      <c r="T82" s="67" t="s">
        <v>877</v>
      </c>
    </row>
    <row r="83" spans="1:20" ht="15">
      <c r="A83" s="41" t="s">
        <v>907</v>
      </c>
      <c r="B83" s="62" t="s">
        <v>877</v>
      </c>
      <c r="C83" s="62" t="s">
        <v>877</v>
      </c>
      <c r="D83" s="62" t="s">
        <v>877</v>
      </c>
      <c r="E83" s="63" t="s">
        <v>878</v>
      </c>
      <c r="F83" s="62" t="s">
        <v>877</v>
      </c>
      <c r="G83" s="62" t="s">
        <v>877</v>
      </c>
      <c r="H83" s="63" t="s">
        <v>878</v>
      </c>
      <c r="I83" s="62" t="s">
        <v>877</v>
      </c>
      <c r="J83" s="64" t="s">
        <v>879</v>
      </c>
      <c r="K83" s="65" t="s">
        <v>879</v>
      </c>
      <c r="L83" s="65" t="s">
        <v>879</v>
      </c>
      <c r="M83" s="62" t="s">
        <v>879</v>
      </c>
      <c r="N83" s="62" t="s">
        <v>877</v>
      </c>
      <c r="O83" s="62" t="s">
        <v>877</v>
      </c>
      <c r="P83" s="62" t="s">
        <v>877</v>
      </c>
      <c r="Q83" s="63" t="s">
        <v>878</v>
      </c>
      <c r="R83" s="62" t="s">
        <v>877</v>
      </c>
      <c r="S83" s="62" t="s">
        <v>877</v>
      </c>
      <c r="T83" s="67" t="s">
        <v>877</v>
      </c>
    </row>
    <row r="84" spans="1:20" ht="15">
      <c r="A84" s="41" t="s">
        <v>908</v>
      </c>
      <c r="B84" s="62" t="s">
        <v>877</v>
      </c>
      <c r="C84" s="62" t="s">
        <v>877</v>
      </c>
      <c r="D84" s="62" t="s">
        <v>877</v>
      </c>
      <c r="E84" s="63" t="s">
        <v>878</v>
      </c>
      <c r="F84" s="62" t="s">
        <v>877</v>
      </c>
      <c r="G84" s="62" t="s">
        <v>877</v>
      </c>
      <c r="H84" s="63" t="s">
        <v>878</v>
      </c>
      <c r="I84" s="62" t="s">
        <v>877</v>
      </c>
      <c r="J84" s="64" t="s">
        <v>879</v>
      </c>
      <c r="K84" s="65" t="s">
        <v>879</v>
      </c>
      <c r="L84" s="65" t="s">
        <v>879</v>
      </c>
      <c r="M84" s="62" t="s">
        <v>879</v>
      </c>
      <c r="N84" s="62" t="s">
        <v>877</v>
      </c>
      <c r="O84" s="62" t="s">
        <v>877</v>
      </c>
      <c r="P84" s="62" t="s">
        <v>877</v>
      </c>
      <c r="Q84" s="63" t="s">
        <v>878</v>
      </c>
      <c r="R84" s="62" t="s">
        <v>877</v>
      </c>
      <c r="S84" s="62" t="s">
        <v>877</v>
      </c>
      <c r="T84" s="67" t="s">
        <v>877</v>
      </c>
    </row>
    <row r="85" spans="1:20" ht="23.25">
      <c r="A85" s="40" t="s">
        <v>149</v>
      </c>
      <c r="B85" s="62"/>
      <c r="C85" s="62"/>
      <c r="D85" s="62"/>
      <c r="E85" s="63"/>
      <c r="F85" s="62"/>
      <c r="G85" s="62"/>
      <c r="H85" s="63"/>
      <c r="I85" s="62"/>
      <c r="J85" s="64"/>
      <c r="K85" s="65"/>
      <c r="L85" s="65"/>
      <c r="M85" s="62"/>
      <c r="N85" s="62"/>
      <c r="O85" s="62"/>
      <c r="P85" s="62"/>
      <c r="Q85" s="63"/>
      <c r="R85" s="62"/>
      <c r="S85" s="62"/>
      <c r="T85" s="67"/>
    </row>
    <row r="86" spans="1:20" ht="15">
      <c r="A86" s="41" t="s">
        <v>909</v>
      </c>
      <c r="B86" s="62" t="s">
        <v>877</v>
      </c>
      <c r="C86" s="62" t="s">
        <v>880</v>
      </c>
      <c r="D86" s="62" t="s">
        <v>880</v>
      </c>
      <c r="E86" s="62" t="s">
        <v>880</v>
      </c>
      <c r="F86" s="62" t="s">
        <v>877</v>
      </c>
      <c r="G86" s="62" t="s">
        <v>877</v>
      </c>
      <c r="H86" s="63" t="s">
        <v>878</v>
      </c>
      <c r="I86" s="62" t="s">
        <v>880</v>
      </c>
      <c r="J86" s="62" t="s">
        <v>880</v>
      </c>
      <c r="K86" s="62" t="s">
        <v>880</v>
      </c>
      <c r="L86" s="65" t="s">
        <v>879</v>
      </c>
      <c r="M86" s="62" t="s">
        <v>879</v>
      </c>
      <c r="N86" s="62" t="s">
        <v>877</v>
      </c>
      <c r="O86" s="62" t="s">
        <v>880</v>
      </c>
      <c r="P86" s="62" t="s">
        <v>880</v>
      </c>
      <c r="Q86" s="62" t="s">
        <v>880</v>
      </c>
      <c r="R86" s="62" t="s">
        <v>880</v>
      </c>
      <c r="S86" s="62" t="s">
        <v>880</v>
      </c>
      <c r="T86" s="67" t="s">
        <v>877</v>
      </c>
    </row>
    <row r="87" spans="1:20" ht="23.25">
      <c r="A87" s="41" t="s">
        <v>910</v>
      </c>
      <c r="B87" s="62" t="s">
        <v>877</v>
      </c>
      <c r="C87" s="62" t="s">
        <v>880</v>
      </c>
      <c r="D87" s="62" t="s">
        <v>880</v>
      </c>
      <c r="E87" s="62" t="s">
        <v>880</v>
      </c>
      <c r="F87" s="62" t="s">
        <v>877</v>
      </c>
      <c r="G87" s="62" t="s">
        <v>877</v>
      </c>
      <c r="H87" s="63" t="s">
        <v>878</v>
      </c>
      <c r="I87" s="62" t="s">
        <v>880</v>
      </c>
      <c r="J87" s="62" t="s">
        <v>880</v>
      </c>
      <c r="K87" s="62" t="s">
        <v>880</v>
      </c>
      <c r="L87" s="65" t="s">
        <v>879</v>
      </c>
      <c r="M87" s="62" t="s">
        <v>879</v>
      </c>
      <c r="N87" s="62" t="s">
        <v>877</v>
      </c>
      <c r="O87" s="62" t="s">
        <v>880</v>
      </c>
      <c r="P87" s="62" t="s">
        <v>880</v>
      </c>
      <c r="Q87" s="62" t="s">
        <v>880</v>
      </c>
      <c r="R87" s="62" t="s">
        <v>880</v>
      </c>
      <c r="S87" s="62" t="s">
        <v>880</v>
      </c>
      <c r="T87" s="67" t="s">
        <v>877</v>
      </c>
    </row>
    <row r="88" spans="1:20" ht="15">
      <c r="A88" s="41" t="s">
        <v>911</v>
      </c>
      <c r="B88" s="62" t="s">
        <v>877</v>
      </c>
      <c r="C88" s="62" t="s">
        <v>880</v>
      </c>
      <c r="D88" s="62" t="s">
        <v>880</v>
      </c>
      <c r="E88" s="62" t="s">
        <v>880</v>
      </c>
      <c r="F88" s="62" t="s">
        <v>877</v>
      </c>
      <c r="G88" s="62" t="s">
        <v>877</v>
      </c>
      <c r="H88" s="63" t="s">
        <v>878</v>
      </c>
      <c r="I88" s="62" t="s">
        <v>880</v>
      </c>
      <c r="J88" s="62" t="s">
        <v>880</v>
      </c>
      <c r="K88" s="62" t="s">
        <v>880</v>
      </c>
      <c r="L88" s="65" t="s">
        <v>879</v>
      </c>
      <c r="M88" s="62" t="s">
        <v>879</v>
      </c>
      <c r="N88" s="62" t="s">
        <v>877</v>
      </c>
      <c r="O88" s="62" t="s">
        <v>880</v>
      </c>
      <c r="P88" s="62" t="s">
        <v>880</v>
      </c>
      <c r="Q88" s="62" t="s">
        <v>880</v>
      </c>
      <c r="R88" s="62" t="s">
        <v>880</v>
      </c>
      <c r="S88" s="62" t="s">
        <v>880</v>
      </c>
      <c r="T88" s="67" t="s">
        <v>877</v>
      </c>
    </row>
    <row r="89" spans="1:20" ht="15">
      <c r="A89" s="41" t="s">
        <v>904</v>
      </c>
      <c r="B89" s="62" t="s">
        <v>877</v>
      </c>
      <c r="C89" s="62" t="s">
        <v>880</v>
      </c>
      <c r="D89" s="62" t="s">
        <v>880</v>
      </c>
      <c r="E89" s="62" t="s">
        <v>880</v>
      </c>
      <c r="F89" s="62" t="s">
        <v>877</v>
      </c>
      <c r="G89" s="62" t="s">
        <v>877</v>
      </c>
      <c r="H89" s="63" t="s">
        <v>878</v>
      </c>
      <c r="I89" s="62" t="s">
        <v>880</v>
      </c>
      <c r="J89" s="62" t="s">
        <v>880</v>
      </c>
      <c r="K89" s="62" t="s">
        <v>880</v>
      </c>
      <c r="L89" s="65" t="s">
        <v>879</v>
      </c>
      <c r="M89" s="62" t="s">
        <v>879</v>
      </c>
      <c r="N89" s="62" t="s">
        <v>877</v>
      </c>
      <c r="O89" s="62" t="s">
        <v>880</v>
      </c>
      <c r="P89" s="62" t="s">
        <v>880</v>
      </c>
      <c r="Q89" s="62" t="s">
        <v>880</v>
      </c>
      <c r="R89" s="62" t="s">
        <v>880</v>
      </c>
      <c r="S89" s="62" t="s">
        <v>880</v>
      </c>
      <c r="T89" s="67" t="s">
        <v>877</v>
      </c>
    </row>
    <row r="90" spans="1:20" ht="15">
      <c r="A90" s="128" t="s">
        <v>916</v>
      </c>
      <c r="B90" s="129" t="s">
        <v>877</v>
      </c>
      <c r="C90" s="129" t="s">
        <v>877</v>
      </c>
      <c r="D90" s="129" t="s">
        <v>877</v>
      </c>
      <c r="E90" s="130" t="s">
        <v>878</v>
      </c>
      <c r="F90" s="129" t="s">
        <v>877</v>
      </c>
      <c r="G90" s="129" t="s">
        <v>877</v>
      </c>
      <c r="H90" s="130" t="s">
        <v>878</v>
      </c>
      <c r="I90" s="129" t="s">
        <v>877</v>
      </c>
      <c r="J90" s="130" t="s">
        <v>879</v>
      </c>
      <c r="K90" s="131" t="s">
        <v>879</v>
      </c>
      <c r="L90" s="131" t="s">
        <v>879</v>
      </c>
      <c r="M90" s="129" t="s">
        <v>879</v>
      </c>
      <c r="N90" s="129" t="s">
        <v>877</v>
      </c>
      <c r="O90" s="129" t="s">
        <v>877</v>
      </c>
      <c r="P90" s="129" t="s">
        <v>877</v>
      </c>
      <c r="Q90" s="130" t="s">
        <v>878</v>
      </c>
      <c r="R90" s="129" t="s">
        <v>877</v>
      </c>
      <c r="S90" s="129" t="s">
        <v>877</v>
      </c>
      <c r="T90" s="132" t="s">
        <v>877</v>
      </c>
    </row>
    <row r="91" spans="1:20" ht="4.5" customHeight="1" thickBot="1">
      <c r="A91" s="44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8"/>
    </row>
    <row r="92" spans="1:20" ht="15.75" thickBot="1">
      <c r="A92" s="133" t="s">
        <v>917</v>
      </c>
      <c r="B92" s="79">
        <f>SUM(B10:B52)</f>
        <v>3592821.6009199996</v>
      </c>
      <c r="C92" s="80" t="s">
        <v>877</v>
      </c>
      <c r="D92" s="80" t="s">
        <v>877</v>
      </c>
      <c r="E92" s="81" t="s">
        <v>878</v>
      </c>
      <c r="F92" s="80">
        <f>SUM(F10:F52)</f>
        <v>3592821.6009199996</v>
      </c>
      <c r="G92" s="80">
        <f>SUM(G10:G52)</f>
        <v>568945.83</v>
      </c>
      <c r="H92" s="82" t="s">
        <v>878</v>
      </c>
      <c r="I92" s="80" t="s">
        <v>877</v>
      </c>
      <c r="J92" s="81" t="s">
        <v>879</v>
      </c>
      <c r="K92" s="81" t="s">
        <v>879</v>
      </c>
      <c r="L92" s="81" t="s">
        <v>879</v>
      </c>
      <c r="M92" s="80">
        <f>SUM(M10:M52)</f>
        <v>568945.83</v>
      </c>
      <c r="N92" s="80">
        <f>SUM(N10:N52)</f>
        <v>4161767.4309199997</v>
      </c>
      <c r="O92" s="80">
        <f>SUM(O12:O52)</f>
        <v>-1139063</v>
      </c>
      <c r="P92" s="80" t="s">
        <v>877</v>
      </c>
      <c r="Q92" s="81" t="s">
        <v>878</v>
      </c>
      <c r="R92" s="80">
        <f>SUM(R12:R52)</f>
        <v>-99144.19999999998</v>
      </c>
      <c r="S92" s="80">
        <f>SUM(S12:S52)</f>
        <v>-1238207.2</v>
      </c>
      <c r="T92" s="80">
        <f>SUM(T9:T52)</f>
        <v>2923560.23092</v>
      </c>
    </row>
    <row r="93" spans="1:20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5">
      <c r="A94" s="45" t="s">
        <v>918</v>
      </c>
      <c r="B94" s="45"/>
      <c r="C94" s="45"/>
      <c r="D94" s="46"/>
      <c r="E94" s="46"/>
      <c r="F94" s="29"/>
      <c r="G94" s="208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6" spans="1:7" ht="15">
      <c r="A96" s="47" t="s">
        <v>854</v>
      </c>
      <c r="G96" s="210"/>
    </row>
    <row r="97" spans="1:14" ht="15">
      <c r="A97" s="26"/>
      <c r="B97" s="86"/>
      <c r="C97" s="87"/>
      <c r="D97" s="85"/>
      <c r="F97" s="86"/>
      <c r="G97" s="87"/>
      <c r="H97" s="85"/>
      <c r="N97" s="209"/>
    </row>
    <row r="98" spans="8:14" ht="15">
      <c r="H98" s="210"/>
      <c r="N98" s="210"/>
    </row>
    <row r="100" spans="8:14" ht="15">
      <c r="H100" s="210"/>
      <c r="N100" s="210"/>
    </row>
  </sheetData>
  <sheetProtection/>
  <protectedRanges>
    <protectedRange sqref="A97:H99" name="Rango2"/>
    <protectedRange sqref="B9:T92" name="Rango1"/>
  </protectedRanges>
  <mergeCells count="26">
    <mergeCell ref="H6:H7"/>
    <mergeCell ref="Q6:Q7"/>
    <mergeCell ref="R6:R7"/>
    <mergeCell ref="S6:S7"/>
    <mergeCell ref="J6:J7"/>
    <mergeCell ref="K6:K7"/>
    <mergeCell ref="L6:L7"/>
    <mergeCell ref="M6:M7"/>
    <mergeCell ref="O6:O7"/>
    <mergeCell ref="P6:P7"/>
    <mergeCell ref="A2:T2"/>
    <mergeCell ref="I6:I7"/>
    <mergeCell ref="A3:T3"/>
    <mergeCell ref="A4:S4"/>
    <mergeCell ref="A5:A7"/>
    <mergeCell ref="B5:F5"/>
    <mergeCell ref="G5:M5"/>
    <mergeCell ref="N5:N7"/>
    <mergeCell ref="O5:S5"/>
    <mergeCell ref="T5:T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0" r:id="rId1"/>
  <rowBreaks count="1" manualBreakCount="1">
    <brk id="5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D49"/>
  <sheetViews>
    <sheetView showGridLines="0" zoomScalePageLayoutView="0" workbookViewId="0" topLeftCell="A1">
      <selection activeCell="A5" sqref="A5"/>
    </sheetView>
  </sheetViews>
  <sheetFormatPr defaultColWidth="11.421875" defaultRowHeight="15"/>
  <cols>
    <col min="1" max="1" width="36.57421875" style="0" customWidth="1"/>
    <col min="2" max="2" width="35.8515625" style="0" customWidth="1"/>
    <col min="3" max="3" width="22.00390625" style="0" customWidth="1"/>
    <col min="5" max="5" width="16.140625" style="0" bestFit="1" customWidth="1"/>
    <col min="26" max="26" width="15.7109375" style="0" bestFit="1" customWidth="1"/>
  </cols>
  <sheetData>
    <row r="2" spans="1:29" ht="18">
      <c r="A2" s="226" t="s">
        <v>1619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</row>
    <row r="3" spans="1:29" ht="18">
      <c r="A3" s="227" t="s">
        <v>927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1:29" ht="18">
      <c r="A4" s="228" t="s">
        <v>1617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</row>
    <row r="5" spans="1:29" ht="17.25" thickBo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51" t="s">
        <v>1612</v>
      </c>
    </row>
    <row r="6" spans="1:29" ht="37.5" customHeight="1" thickBot="1">
      <c r="A6" s="134" t="s">
        <v>929</v>
      </c>
      <c r="B6" s="229" t="s">
        <v>930</v>
      </c>
      <c r="C6" s="229"/>
      <c r="D6" s="229" t="s">
        <v>931</v>
      </c>
      <c r="E6" s="229"/>
      <c r="F6" s="229" t="s">
        <v>932</v>
      </c>
      <c r="G6" s="229"/>
      <c r="H6" s="229" t="s">
        <v>933</v>
      </c>
      <c r="I6" s="229"/>
      <c r="J6" s="229" t="s">
        <v>934</v>
      </c>
      <c r="K6" s="229"/>
      <c r="L6" s="229" t="s">
        <v>935</v>
      </c>
      <c r="M6" s="229"/>
      <c r="N6" s="230" t="s">
        <v>936</v>
      </c>
      <c r="O6" s="230"/>
      <c r="P6" s="229" t="s">
        <v>937</v>
      </c>
      <c r="Q6" s="229"/>
      <c r="R6" s="229" t="s">
        <v>938</v>
      </c>
      <c r="S6" s="229"/>
      <c r="T6" s="229" t="s">
        <v>939</v>
      </c>
      <c r="U6" s="229"/>
      <c r="V6" s="229" t="s">
        <v>940</v>
      </c>
      <c r="W6" s="231"/>
      <c r="X6" s="232" t="s">
        <v>941</v>
      </c>
      <c r="Y6" s="233"/>
      <c r="Z6" s="234" t="s">
        <v>942</v>
      </c>
      <c r="AA6" s="229"/>
      <c r="AB6" s="235" t="s">
        <v>943</v>
      </c>
      <c r="AC6" s="236"/>
    </row>
    <row r="7" spans="1:30" ht="15.75">
      <c r="A7" s="135" t="s">
        <v>944</v>
      </c>
      <c r="B7" s="136" t="e">
        <f>Data!C2</f>
        <v>#VALUE!</v>
      </c>
      <c r="C7" s="137" t="e">
        <f>Data!C2-1</f>
        <v>#VALUE!</v>
      </c>
      <c r="D7" s="136" t="e">
        <f>Data!C2</f>
        <v>#VALUE!</v>
      </c>
      <c r="E7" s="137" t="e">
        <f>Data!C2-1</f>
        <v>#VALUE!</v>
      </c>
      <c r="F7" s="136" t="e">
        <f>Data!C2</f>
        <v>#VALUE!</v>
      </c>
      <c r="G7" s="137" t="e">
        <f>Data!C2-1</f>
        <v>#VALUE!</v>
      </c>
      <c r="H7" s="136" t="e">
        <f>Data!C2</f>
        <v>#VALUE!</v>
      </c>
      <c r="I7" s="137" t="e">
        <f>Data!C2-1</f>
        <v>#VALUE!</v>
      </c>
      <c r="J7" s="136" t="e">
        <f>Data!C2</f>
        <v>#VALUE!</v>
      </c>
      <c r="K7" s="137" t="e">
        <f>Data!C2-1</f>
        <v>#VALUE!</v>
      </c>
      <c r="L7" s="136" t="e">
        <f>Data!C2</f>
        <v>#VALUE!</v>
      </c>
      <c r="M7" s="137" t="e">
        <f>Data!C2-1</f>
        <v>#VALUE!</v>
      </c>
      <c r="N7" s="136" t="e">
        <f>Data!C2</f>
        <v>#VALUE!</v>
      </c>
      <c r="O7" s="137" t="e">
        <f>Data!C2-1</f>
        <v>#VALUE!</v>
      </c>
      <c r="P7" s="136" t="e">
        <f>Data!C2</f>
        <v>#VALUE!</v>
      </c>
      <c r="Q7" s="137" t="e">
        <f>Data!C2-1</f>
        <v>#VALUE!</v>
      </c>
      <c r="R7" s="136" t="e">
        <f>Data!C2</f>
        <v>#VALUE!</v>
      </c>
      <c r="S7" s="137" t="e">
        <f>Data!C2-1</f>
        <v>#VALUE!</v>
      </c>
      <c r="T7" s="136" t="e">
        <f>Data!C2</f>
        <v>#VALUE!</v>
      </c>
      <c r="U7" s="137" t="e">
        <f>Data!C2-1</f>
        <v>#VALUE!</v>
      </c>
      <c r="V7" s="136" t="e">
        <f>Data!C2</f>
        <v>#VALUE!</v>
      </c>
      <c r="W7" s="137" t="e">
        <f>Data!C2-1</f>
        <v>#VALUE!</v>
      </c>
      <c r="X7" s="136" t="e">
        <f>Data!C2</f>
        <v>#VALUE!</v>
      </c>
      <c r="Y7" s="137" t="e">
        <f>Data!C2-1</f>
        <v>#VALUE!</v>
      </c>
      <c r="Z7" s="136" t="e">
        <f>Data!C2</f>
        <v>#VALUE!</v>
      </c>
      <c r="AA7" s="137" t="e">
        <f>Data!C2-1</f>
        <v>#VALUE!</v>
      </c>
      <c r="AB7" s="136" t="e">
        <f>Data!C2</f>
        <v>#VALUE!</v>
      </c>
      <c r="AC7" s="138" t="e">
        <f>Data!C2-1</f>
        <v>#VALUE!</v>
      </c>
      <c r="AD7" s="139"/>
    </row>
    <row r="8" spans="1:30" ht="15">
      <c r="A8" s="140" t="s">
        <v>945</v>
      </c>
      <c r="B8" s="141"/>
      <c r="C8" s="142"/>
      <c r="D8" s="141"/>
      <c r="E8" s="142"/>
      <c r="F8" s="141"/>
      <c r="G8" s="142"/>
      <c r="H8" s="141"/>
      <c r="I8" s="142"/>
      <c r="J8" s="141"/>
      <c r="K8" s="142"/>
      <c r="L8" s="141"/>
      <c r="M8" s="142"/>
      <c r="N8" s="141"/>
      <c r="O8" s="142"/>
      <c r="P8" s="141"/>
      <c r="Q8" s="142"/>
      <c r="R8" s="141"/>
      <c r="S8" s="142"/>
      <c r="T8" s="141"/>
      <c r="U8" s="142"/>
      <c r="V8" s="141"/>
      <c r="W8" s="142"/>
      <c r="X8" s="142"/>
      <c r="Y8" s="142"/>
      <c r="Z8" s="141"/>
      <c r="AA8" s="142"/>
      <c r="AB8" s="141"/>
      <c r="AC8" s="143"/>
      <c r="AD8" s="139"/>
    </row>
    <row r="9" spans="1:30" ht="51" customHeight="1">
      <c r="A9" s="144" t="s">
        <v>946</v>
      </c>
      <c r="B9" s="145" t="s">
        <v>947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6"/>
      <c r="AA9" s="147" t="s">
        <v>1613</v>
      </c>
      <c r="AB9" s="146" t="s">
        <v>1613</v>
      </c>
      <c r="AC9" s="148" t="s">
        <v>1613</v>
      </c>
      <c r="AD9" s="139"/>
    </row>
    <row r="10" spans="1:30" ht="15">
      <c r="A10" s="144" t="s">
        <v>948</v>
      </c>
      <c r="B10" s="146" t="s">
        <v>949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 t="s">
        <v>1613</v>
      </c>
      <c r="AA10" s="147" t="s">
        <v>1613</v>
      </c>
      <c r="AB10" s="146" t="s">
        <v>1613</v>
      </c>
      <c r="AC10" s="148" t="s">
        <v>1613</v>
      </c>
      <c r="AD10" s="139"/>
    </row>
    <row r="11" spans="1:30" ht="15">
      <c r="A11" s="149" t="s">
        <v>950</v>
      </c>
      <c r="B11" s="146" t="s">
        <v>951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50" t="s">
        <v>1613</v>
      </c>
      <c r="AA11" s="151" t="s">
        <v>1613</v>
      </c>
      <c r="AB11" s="150" t="s">
        <v>1613</v>
      </c>
      <c r="AC11" s="152" t="s">
        <v>1613</v>
      </c>
      <c r="AD11" s="139"/>
    </row>
    <row r="12" spans="1:30" ht="15">
      <c r="A12" s="153" t="s">
        <v>952</v>
      </c>
      <c r="B12" s="154" t="s">
        <v>1613</v>
      </c>
      <c r="C12" s="154" t="s">
        <v>1613</v>
      </c>
      <c r="D12" s="154" t="s">
        <v>1613</v>
      </c>
      <c r="E12" s="154" t="s">
        <v>1613</v>
      </c>
      <c r="F12" s="154" t="s">
        <v>1613</v>
      </c>
      <c r="G12" s="154" t="s">
        <v>1613</v>
      </c>
      <c r="H12" s="154" t="s">
        <v>1613</v>
      </c>
      <c r="I12" s="154" t="s">
        <v>1613</v>
      </c>
      <c r="J12" s="154" t="s">
        <v>1613</v>
      </c>
      <c r="K12" s="154" t="s">
        <v>1613</v>
      </c>
      <c r="L12" s="154" t="s">
        <v>1613</v>
      </c>
      <c r="M12" s="154" t="s">
        <v>1613</v>
      </c>
      <c r="N12" s="154" t="s">
        <v>1613</v>
      </c>
      <c r="O12" s="154" t="s">
        <v>1613</v>
      </c>
      <c r="P12" s="154" t="s">
        <v>1613</v>
      </c>
      <c r="Q12" s="154" t="s">
        <v>1613</v>
      </c>
      <c r="R12" s="154" t="s">
        <v>1613</v>
      </c>
      <c r="S12" s="154" t="s">
        <v>1613</v>
      </c>
      <c r="T12" s="154" t="s">
        <v>1613</v>
      </c>
      <c r="U12" s="154" t="s">
        <v>1613</v>
      </c>
      <c r="V12" s="154" t="s">
        <v>1613</v>
      </c>
      <c r="W12" s="154" t="s">
        <v>1613</v>
      </c>
      <c r="X12" s="154" t="s">
        <v>1613</v>
      </c>
      <c r="Y12" s="154" t="s">
        <v>1613</v>
      </c>
      <c r="Z12" s="154" t="s">
        <v>1613</v>
      </c>
      <c r="AA12" s="155" t="s">
        <v>1613</v>
      </c>
      <c r="AB12" s="154" t="s">
        <v>1613</v>
      </c>
      <c r="AC12" s="156" t="s">
        <v>1613</v>
      </c>
      <c r="AD12" s="139"/>
    </row>
    <row r="13" spans="1:30" ht="15">
      <c r="A13" s="157" t="s">
        <v>953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7"/>
      <c r="AB13" s="146"/>
      <c r="AC13" s="148"/>
      <c r="AD13" s="139"/>
    </row>
    <row r="14" spans="1:30" ht="25.5">
      <c r="A14" s="144" t="s">
        <v>954</v>
      </c>
      <c r="B14" s="146" t="s">
        <v>955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 t="s">
        <v>956</v>
      </c>
      <c r="AA14" s="147" t="s">
        <v>956</v>
      </c>
      <c r="AB14" s="146" t="s">
        <v>956</v>
      </c>
      <c r="AC14" s="148" t="s">
        <v>956</v>
      </c>
      <c r="AD14" s="139"/>
    </row>
    <row r="15" spans="1:30" ht="15">
      <c r="A15" s="144" t="s">
        <v>948</v>
      </c>
      <c r="B15" s="146" t="s">
        <v>957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 t="s">
        <v>956</v>
      </c>
      <c r="AA15" s="147" t="s">
        <v>956</v>
      </c>
      <c r="AB15" s="146" t="s">
        <v>956</v>
      </c>
      <c r="AC15" s="148" t="s">
        <v>956</v>
      </c>
      <c r="AD15" s="139"/>
    </row>
    <row r="16" spans="1:30" ht="83.25" customHeight="1">
      <c r="A16" s="158" t="s">
        <v>958</v>
      </c>
      <c r="B16" s="145" t="s">
        <v>959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50" t="s">
        <v>956</v>
      </c>
      <c r="AA16" s="151" t="s">
        <v>956</v>
      </c>
      <c r="AB16" s="150" t="s">
        <v>956</v>
      </c>
      <c r="AC16" s="152" t="s">
        <v>956</v>
      </c>
      <c r="AD16" s="139"/>
    </row>
    <row r="17" spans="1:30" ht="15">
      <c r="A17" s="185" t="s">
        <v>960</v>
      </c>
      <c r="B17" s="186" t="s">
        <v>956</v>
      </c>
      <c r="C17" s="186" t="s">
        <v>956</v>
      </c>
      <c r="D17" s="186" t="s">
        <v>956</v>
      </c>
      <c r="E17" s="186" t="s">
        <v>956</v>
      </c>
      <c r="F17" s="186" t="s">
        <v>956</v>
      </c>
      <c r="G17" s="186" t="s">
        <v>956</v>
      </c>
      <c r="H17" s="186" t="s">
        <v>956</v>
      </c>
      <c r="I17" s="186" t="s">
        <v>956</v>
      </c>
      <c r="J17" s="186" t="s">
        <v>956</v>
      </c>
      <c r="K17" s="186" t="s">
        <v>956</v>
      </c>
      <c r="L17" s="186" t="s">
        <v>956</v>
      </c>
      <c r="M17" s="186" t="s">
        <v>956</v>
      </c>
      <c r="N17" s="186" t="s">
        <v>956</v>
      </c>
      <c r="O17" s="186" t="s">
        <v>956</v>
      </c>
      <c r="P17" s="186" t="s">
        <v>956</v>
      </c>
      <c r="Q17" s="186" t="s">
        <v>956</v>
      </c>
      <c r="R17" s="186" t="s">
        <v>956</v>
      </c>
      <c r="S17" s="186" t="s">
        <v>956</v>
      </c>
      <c r="T17" s="186" t="s">
        <v>956</v>
      </c>
      <c r="U17" s="186" t="s">
        <v>956</v>
      </c>
      <c r="V17" s="186" t="s">
        <v>956</v>
      </c>
      <c r="W17" s="186" t="s">
        <v>956</v>
      </c>
      <c r="X17" s="186" t="s">
        <v>956</v>
      </c>
      <c r="Y17" s="186" t="s">
        <v>956</v>
      </c>
      <c r="Z17" s="187" t="s">
        <v>956</v>
      </c>
      <c r="AA17" s="188" t="s">
        <v>956</v>
      </c>
      <c r="AB17" s="187" t="s">
        <v>956</v>
      </c>
      <c r="AC17" s="189" t="s">
        <v>956</v>
      </c>
      <c r="AD17" s="139"/>
    </row>
    <row r="18" spans="1:30" ht="25.5">
      <c r="A18" s="159" t="s">
        <v>1614</v>
      </c>
      <c r="B18" s="160" t="s">
        <v>1613</v>
      </c>
      <c r="C18" s="160" t="s">
        <v>1613</v>
      </c>
      <c r="D18" s="160" t="s">
        <v>1613</v>
      </c>
      <c r="E18" s="160" t="s">
        <v>1613</v>
      </c>
      <c r="F18" s="160" t="s">
        <v>1613</v>
      </c>
      <c r="G18" s="160" t="s">
        <v>1613</v>
      </c>
      <c r="H18" s="160" t="s">
        <v>1613</v>
      </c>
      <c r="I18" s="160" t="s">
        <v>1613</v>
      </c>
      <c r="J18" s="160" t="s">
        <v>1613</v>
      </c>
      <c r="K18" s="160" t="s">
        <v>1613</v>
      </c>
      <c r="L18" s="160" t="s">
        <v>1613</v>
      </c>
      <c r="M18" s="160" t="s">
        <v>1613</v>
      </c>
      <c r="N18" s="160" t="s">
        <v>1613</v>
      </c>
      <c r="O18" s="160" t="s">
        <v>1613</v>
      </c>
      <c r="P18" s="160" t="s">
        <v>1613</v>
      </c>
      <c r="Q18" s="160" t="s">
        <v>1613</v>
      </c>
      <c r="R18" s="160" t="s">
        <v>1613</v>
      </c>
      <c r="S18" s="160" t="s">
        <v>1613</v>
      </c>
      <c r="T18" s="160" t="s">
        <v>1613</v>
      </c>
      <c r="U18" s="160" t="s">
        <v>1613</v>
      </c>
      <c r="V18" s="160" t="s">
        <v>1613</v>
      </c>
      <c r="W18" s="160" t="s">
        <v>1613</v>
      </c>
      <c r="X18" s="160" t="s">
        <v>1613</v>
      </c>
      <c r="Y18" s="160" t="s">
        <v>1613</v>
      </c>
      <c r="Z18" s="160" t="s">
        <v>1613</v>
      </c>
      <c r="AA18" s="161" t="s">
        <v>1613</v>
      </c>
      <c r="AB18" s="160" t="s">
        <v>1613</v>
      </c>
      <c r="AC18" s="162" t="s">
        <v>1613</v>
      </c>
      <c r="AD18" s="139"/>
    </row>
    <row r="19" spans="1:30" ht="15">
      <c r="A19" s="144" t="s">
        <v>961</v>
      </c>
      <c r="B19" s="146" t="s">
        <v>962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 t="s">
        <v>956</v>
      </c>
      <c r="AA19" s="147" t="s">
        <v>956</v>
      </c>
      <c r="AB19" s="146" t="s">
        <v>956</v>
      </c>
      <c r="AC19" s="148" t="s">
        <v>956</v>
      </c>
      <c r="AD19" s="139"/>
    </row>
    <row r="20" spans="1:30" ht="15">
      <c r="A20" s="163" t="s">
        <v>1615</v>
      </c>
      <c r="B20" s="146" t="s">
        <v>963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 t="s">
        <v>1613</v>
      </c>
      <c r="AA20" s="147" t="s">
        <v>1613</v>
      </c>
      <c r="AB20" s="146" t="s">
        <v>1613</v>
      </c>
      <c r="AC20" s="148" t="s">
        <v>1613</v>
      </c>
      <c r="AD20" s="139"/>
    </row>
    <row r="21" spans="1:30" ht="25.5">
      <c r="A21" s="158" t="s">
        <v>964</v>
      </c>
      <c r="B21" s="150" t="s">
        <v>965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 t="s">
        <v>1613</v>
      </c>
      <c r="AA21" s="151" t="s">
        <v>1613</v>
      </c>
      <c r="AB21" s="150" t="s">
        <v>1613</v>
      </c>
      <c r="AC21" s="152" t="s">
        <v>1613</v>
      </c>
      <c r="AD21" s="139"/>
    </row>
    <row r="22" spans="1:30" ht="15.75">
      <c r="A22" s="190" t="s">
        <v>1616</v>
      </c>
      <c r="B22" s="191" t="s">
        <v>1613</v>
      </c>
      <c r="C22" s="192" t="s">
        <v>1613</v>
      </c>
      <c r="D22" s="191" t="s">
        <v>1613</v>
      </c>
      <c r="E22" s="192" t="s">
        <v>1613</v>
      </c>
      <c r="F22" s="191" t="s">
        <v>1613</v>
      </c>
      <c r="G22" s="192" t="s">
        <v>1613</v>
      </c>
      <c r="H22" s="191" t="s">
        <v>1613</v>
      </c>
      <c r="I22" s="192" t="s">
        <v>1613</v>
      </c>
      <c r="J22" s="191" t="s">
        <v>1613</v>
      </c>
      <c r="K22" s="192" t="s">
        <v>1613</v>
      </c>
      <c r="L22" s="191" t="s">
        <v>1613</v>
      </c>
      <c r="M22" s="192" t="s">
        <v>1613</v>
      </c>
      <c r="N22" s="191" t="s">
        <v>1613</v>
      </c>
      <c r="O22" s="192" t="s">
        <v>1613</v>
      </c>
      <c r="P22" s="191" t="s">
        <v>1613</v>
      </c>
      <c r="Q22" s="192" t="s">
        <v>1613</v>
      </c>
      <c r="R22" s="191" t="s">
        <v>1613</v>
      </c>
      <c r="S22" s="192" t="s">
        <v>1613</v>
      </c>
      <c r="T22" s="191" t="s">
        <v>1613</v>
      </c>
      <c r="U22" s="192" t="s">
        <v>1613</v>
      </c>
      <c r="V22" s="191" t="s">
        <v>1613</v>
      </c>
      <c r="W22" s="192" t="s">
        <v>1613</v>
      </c>
      <c r="X22" s="192" t="s">
        <v>1613</v>
      </c>
      <c r="Y22" s="192" t="s">
        <v>1613</v>
      </c>
      <c r="Z22" s="191" t="s">
        <v>1613</v>
      </c>
      <c r="AA22" s="192" t="s">
        <v>1613</v>
      </c>
      <c r="AB22" s="191" t="s">
        <v>1613</v>
      </c>
      <c r="AC22" s="193" t="s">
        <v>1613</v>
      </c>
      <c r="AD22" s="139"/>
    </row>
    <row r="23" spans="1:30" ht="15.75" thickBot="1">
      <c r="A23" s="164"/>
      <c r="B23" s="165"/>
      <c r="C23" s="166"/>
      <c r="D23" s="165"/>
      <c r="E23" s="166"/>
      <c r="F23" s="165"/>
      <c r="G23" s="166"/>
      <c r="H23" s="165"/>
      <c r="I23" s="166"/>
      <c r="J23" s="165"/>
      <c r="K23" s="166"/>
      <c r="L23" s="165"/>
      <c r="M23" s="166"/>
      <c r="N23" s="165"/>
      <c r="O23" s="166"/>
      <c r="P23" s="165"/>
      <c r="Q23" s="166"/>
      <c r="R23" s="165"/>
      <c r="S23" s="166"/>
      <c r="T23" s="165"/>
      <c r="U23" s="166"/>
      <c r="V23" s="165"/>
      <c r="W23" s="166"/>
      <c r="X23" s="166"/>
      <c r="Y23" s="166"/>
      <c r="Z23" s="165"/>
      <c r="AA23" s="166"/>
      <c r="AB23" s="165"/>
      <c r="AC23" s="167"/>
      <c r="AD23" s="139"/>
    </row>
    <row r="24" spans="1:30" ht="1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39"/>
    </row>
    <row r="25" spans="1:30" ht="15">
      <c r="A25" s="237" t="s">
        <v>966</v>
      </c>
      <c r="B25" s="237"/>
      <c r="C25" s="237"/>
      <c r="D25" s="237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39"/>
    </row>
    <row r="26" spans="1:30" ht="15">
      <c r="A26" s="169"/>
      <c r="B26" s="169"/>
      <c r="C26" s="169"/>
      <c r="D26" s="169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39"/>
    </row>
    <row r="27" spans="1:30" ht="15">
      <c r="A27" s="28" t="s">
        <v>854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</row>
    <row r="28" spans="1:30" ht="23.25">
      <c r="A28" s="170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0" ht="18">
      <c r="A29" s="226" t="e">
        <f>Data!N1</f>
        <v>#VALUE!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139"/>
    </row>
    <row r="30" spans="1:30" ht="18">
      <c r="A30" s="238" t="s">
        <v>927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139"/>
    </row>
    <row r="31" spans="1:30" ht="18">
      <c r="A31" s="238" t="s">
        <v>967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139"/>
    </row>
    <row r="32" spans="1:30" ht="18">
      <c r="A32" s="228" t="s">
        <v>928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139"/>
    </row>
    <row r="33" spans="1:30" ht="17.25" thickBo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50"/>
      <c r="AC33" s="51" t="s">
        <v>852</v>
      </c>
      <c r="AD33" s="139"/>
    </row>
    <row r="34" spans="1:30" ht="25.5" customHeight="1" thickBot="1">
      <c r="A34" s="194" t="s">
        <v>929</v>
      </c>
      <c r="B34" s="239" t="s">
        <v>930</v>
      </c>
      <c r="C34" s="239"/>
      <c r="D34" s="239" t="s">
        <v>931</v>
      </c>
      <c r="E34" s="239"/>
      <c r="F34" s="239" t="s">
        <v>932</v>
      </c>
      <c r="G34" s="239"/>
      <c r="H34" s="239" t="s">
        <v>933</v>
      </c>
      <c r="I34" s="239"/>
      <c r="J34" s="239" t="s">
        <v>934</v>
      </c>
      <c r="K34" s="239"/>
      <c r="L34" s="239" t="s">
        <v>935</v>
      </c>
      <c r="M34" s="239"/>
      <c r="N34" s="242" t="s">
        <v>936</v>
      </c>
      <c r="O34" s="242"/>
      <c r="P34" s="239" t="s">
        <v>937</v>
      </c>
      <c r="Q34" s="239"/>
      <c r="R34" s="239" t="s">
        <v>938</v>
      </c>
      <c r="S34" s="239"/>
      <c r="T34" s="239" t="s">
        <v>939</v>
      </c>
      <c r="U34" s="239"/>
      <c r="V34" s="239" t="s">
        <v>940</v>
      </c>
      <c r="W34" s="239"/>
      <c r="X34" s="243" t="s">
        <v>941</v>
      </c>
      <c r="Y34" s="244"/>
      <c r="Z34" s="239" t="s">
        <v>942</v>
      </c>
      <c r="AA34" s="239"/>
      <c r="AB34" s="240" t="s">
        <v>943</v>
      </c>
      <c r="AC34" s="240"/>
      <c r="AD34" s="139"/>
    </row>
    <row r="35" spans="1:30" ht="15.75">
      <c r="A35" s="135" t="s">
        <v>944</v>
      </c>
      <c r="B35" s="136" t="e">
        <f>Data!C2</f>
        <v>#VALUE!</v>
      </c>
      <c r="C35" s="137" t="e">
        <f>Data!C2-1</f>
        <v>#VALUE!</v>
      </c>
      <c r="D35" s="136" t="e">
        <f>Data!C2</f>
        <v>#VALUE!</v>
      </c>
      <c r="E35" s="137" t="e">
        <f>Data!C2-1</f>
        <v>#VALUE!</v>
      </c>
      <c r="F35" s="136" t="e">
        <f>Data!C2</f>
        <v>#VALUE!</v>
      </c>
      <c r="G35" s="137" t="e">
        <f>Data!C2-1</f>
        <v>#VALUE!</v>
      </c>
      <c r="H35" s="136" t="e">
        <f>Data!C2</f>
        <v>#VALUE!</v>
      </c>
      <c r="I35" s="137" t="e">
        <f>Data!C2-1</f>
        <v>#VALUE!</v>
      </c>
      <c r="J35" s="136" t="e">
        <f>Data!C2</f>
        <v>#VALUE!</v>
      </c>
      <c r="K35" s="137" t="e">
        <f>Data!C2-1</f>
        <v>#VALUE!</v>
      </c>
      <c r="L35" s="136" t="e">
        <f>Data!C2</f>
        <v>#VALUE!</v>
      </c>
      <c r="M35" s="137" t="e">
        <f>Data!C2-1</f>
        <v>#VALUE!</v>
      </c>
      <c r="N35" s="136" t="e">
        <f>Data!C2</f>
        <v>#VALUE!</v>
      </c>
      <c r="O35" s="137" t="e">
        <f>Data!C2-1</f>
        <v>#VALUE!</v>
      </c>
      <c r="P35" s="136" t="e">
        <f>Data!C2</f>
        <v>#VALUE!</v>
      </c>
      <c r="Q35" s="137" t="e">
        <f>Data!C2-1</f>
        <v>#VALUE!</v>
      </c>
      <c r="R35" s="136" t="e">
        <f>Data!C2</f>
        <v>#VALUE!</v>
      </c>
      <c r="S35" s="137" t="e">
        <f>Data!C2-1</f>
        <v>#VALUE!</v>
      </c>
      <c r="T35" s="136" t="e">
        <f>Data!C2</f>
        <v>#VALUE!</v>
      </c>
      <c r="U35" s="137" t="e">
        <f>Data!C2-1</f>
        <v>#VALUE!</v>
      </c>
      <c r="V35" s="136" t="e">
        <f>Data!C2</f>
        <v>#VALUE!</v>
      </c>
      <c r="W35" s="137" t="e">
        <f>Data!C2-1</f>
        <v>#VALUE!</v>
      </c>
      <c r="X35" s="136" t="e">
        <f>Data!C2</f>
        <v>#VALUE!</v>
      </c>
      <c r="Y35" s="137" t="e">
        <f>Data!C2-1</f>
        <v>#VALUE!</v>
      </c>
      <c r="Z35" s="136" t="e">
        <f>Data!C2</f>
        <v>#VALUE!</v>
      </c>
      <c r="AA35" s="137" t="e">
        <f>Data!C2-1</f>
        <v>#VALUE!</v>
      </c>
      <c r="AB35" s="136" t="e">
        <f>Data!C2</f>
        <v>#VALUE!</v>
      </c>
      <c r="AC35" s="138" t="e">
        <f>Data!C2-1</f>
        <v>#VALUE!</v>
      </c>
      <c r="AD35" s="139"/>
    </row>
    <row r="36" spans="1:30" ht="45">
      <c r="A36" s="173" t="s">
        <v>968</v>
      </c>
      <c r="B36" s="174" t="s">
        <v>969</v>
      </c>
      <c r="C36" s="147"/>
      <c r="D36" s="146" t="s">
        <v>1613</v>
      </c>
      <c r="E36" s="147" t="s">
        <v>1613</v>
      </c>
      <c r="F36" s="146" t="s">
        <v>1613</v>
      </c>
      <c r="G36" s="147" t="s">
        <v>1613</v>
      </c>
      <c r="H36" s="146" t="s">
        <v>1613</v>
      </c>
      <c r="I36" s="147" t="s">
        <v>1613</v>
      </c>
      <c r="J36" s="146" t="s">
        <v>1613</v>
      </c>
      <c r="K36" s="147" t="s">
        <v>1613</v>
      </c>
      <c r="L36" s="175" t="s">
        <v>1613</v>
      </c>
      <c r="M36" s="147" t="s">
        <v>1613</v>
      </c>
      <c r="N36" s="146" t="s">
        <v>1613</v>
      </c>
      <c r="O36" s="147" t="s">
        <v>1613</v>
      </c>
      <c r="P36" s="146" t="s">
        <v>1613</v>
      </c>
      <c r="Q36" s="147" t="s">
        <v>1613</v>
      </c>
      <c r="R36" s="146" t="s">
        <v>1613</v>
      </c>
      <c r="S36" s="147" t="s">
        <v>1613</v>
      </c>
      <c r="T36" s="146" t="s">
        <v>1613</v>
      </c>
      <c r="U36" s="147" t="s">
        <v>1613</v>
      </c>
      <c r="V36" s="146" t="s">
        <v>1613</v>
      </c>
      <c r="W36" s="147" t="s">
        <v>1613</v>
      </c>
      <c r="X36" s="147" t="s">
        <v>1613</v>
      </c>
      <c r="Y36" s="147" t="s">
        <v>1613</v>
      </c>
      <c r="Z36" s="146" t="s">
        <v>1613</v>
      </c>
      <c r="AA36" s="147" t="s">
        <v>1613</v>
      </c>
      <c r="AB36" s="146" t="s">
        <v>1613</v>
      </c>
      <c r="AC36" s="148" t="s">
        <v>1613</v>
      </c>
      <c r="AD36" s="139"/>
    </row>
    <row r="37" spans="1:30" ht="25.5">
      <c r="A37" s="173" t="s">
        <v>970</v>
      </c>
      <c r="B37" s="176" t="s">
        <v>971</v>
      </c>
      <c r="C37" s="147" t="s">
        <v>1613</v>
      </c>
      <c r="D37" s="146" t="s">
        <v>1613</v>
      </c>
      <c r="E37" s="147" t="s">
        <v>1613</v>
      </c>
      <c r="F37" s="146" t="s">
        <v>1613</v>
      </c>
      <c r="G37" s="147" t="s">
        <v>1613</v>
      </c>
      <c r="H37" s="146" t="s">
        <v>1613</v>
      </c>
      <c r="I37" s="147" t="s">
        <v>1613</v>
      </c>
      <c r="J37" s="146" t="s">
        <v>1613</v>
      </c>
      <c r="K37" s="147" t="s">
        <v>1613</v>
      </c>
      <c r="L37" s="175" t="s">
        <v>1613</v>
      </c>
      <c r="M37" s="147" t="s">
        <v>1613</v>
      </c>
      <c r="N37" s="146" t="s">
        <v>1613</v>
      </c>
      <c r="O37" s="147" t="s">
        <v>1613</v>
      </c>
      <c r="P37" s="146" t="s">
        <v>1613</v>
      </c>
      <c r="Q37" s="147" t="s">
        <v>1613</v>
      </c>
      <c r="R37" s="146" t="s">
        <v>1613</v>
      </c>
      <c r="S37" s="147" t="s">
        <v>1613</v>
      </c>
      <c r="T37" s="146" t="s">
        <v>1613</v>
      </c>
      <c r="U37" s="147" t="s">
        <v>1613</v>
      </c>
      <c r="V37" s="146" t="s">
        <v>1613</v>
      </c>
      <c r="W37" s="147" t="s">
        <v>1613</v>
      </c>
      <c r="X37" s="147" t="s">
        <v>1613</v>
      </c>
      <c r="Y37" s="147" t="s">
        <v>1613</v>
      </c>
      <c r="Z37" s="146" t="s">
        <v>1613</v>
      </c>
      <c r="AA37" s="147" t="s">
        <v>1613</v>
      </c>
      <c r="AB37" s="146" t="s">
        <v>1613</v>
      </c>
      <c r="AC37" s="148" t="s">
        <v>1613</v>
      </c>
      <c r="AD37" s="139"/>
    </row>
    <row r="38" spans="1:30" ht="15">
      <c r="A38" s="173" t="s">
        <v>972</v>
      </c>
      <c r="B38" s="177" t="s">
        <v>1613</v>
      </c>
      <c r="C38" s="151" t="s">
        <v>1613</v>
      </c>
      <c r="D38" s="150" t="s">
        <v>1613</v>
      </c>
      <c r="E38" s="151" t="s">
        <v>1613</v>
      </c>
      <c r="F38" s="150" t="s">
        <v>1613</v>
      </c>
      <c r="G38" s="151" t="s">
        <v>1613</v>
      </c>
      <c r="H38" s="150" t="s">
        <v>1613</v>
      </c>
      <c r="I38" s="151" t="s">
        <v>1613</v>
      </c>
      <c r="J38" s="150" t="s">
        <v>1613</v>
      </c>
      <c r="K38" s="151" t="s">
        <v>1613</v>
      </c>
      <c r="L38" s="178" t="s">
        <v>1613</v>
      </c>
      <c r="M38" s="151" t="s">
        <v>1613</v>
      </c>
      <c r="N38" s="150" t="s">
        <v>1613</v>
      </c>
      <c r="O38" s="151" t="s">
        <v>1613</v>
      </c>
      <c r="P38" s="150" t="s">
        <v>1613</v>
      </c>
      <c r="Q38" s="151" t="s">
        <v>1613</v>
      </c>
      <c r="R38" s="150" t="s">
        <v>1613</v>
      </c>
      <c r="S38" s="151" t="s">
        <v>1613</v>
      </c>
      <c r="T38" s="150" t="s">
        <v>1613</v>
      </c>
      <c r="U38" s="151" t="s">
        <v>1613</v>
      </c>
      <c r="V38" s="150" t="s">
        <v>1613</v>
      </c>
      <c r="W38" s="151" t="s">
        <v>1613</v>
      </c>
      <c r="X38" s="151" t="s">
        <v>1613</v>
      </c>
      <c r="Y38" s="151" t="s">
        <v>1613</v>
      </c>
      <c r="Z38" s="150" t="s">
        <v>1613</v>
      </c>
      <c r="AA38" s="151" t="s">
        <v>1613</v>
      </c>
      <c r="AB38" s="150" t="s">
        <v>1613</v>
      </c>
      <c r="AC38" s="152" t="s">
        <v>1613</v>
      </c>
      <c r="AD38" s="139"/>
    </row>
    <row r="39" spans="1:30" ht="15">
      <c r="A39" s="195" t="s">
        <v>973</v>
      </c>
      <c r="B39" s="196" t="s">
        <v>1613</v>
      </c>
      <c r="C39" s="197" t="s">
        <v>1613</v>
      </c>
      <c r="D39" s="198" t="s">
        <v>1613</v>
      </c>
      <c r="E39" s="197" t="s">
        <v>1613</v>
      </c>
      <c r="F39" s="198" t="s">
        <v>1613</v>
      </c>
      <c r="G39" s="197" t="s">
        <v>1613</v>
      </c>
      <c r="H39" s="198" t="s">
        <v>1613</v>
      </c>
      <c r="I39" s="197" t="s">
        <v>1613</v>
      </c>
      <c r="J39" s="198" t="s">
        <v>1613</v>
      </c>
      <c r="K39" s="197" t="s">
        <v>1613</v>
      </c>
      <c r="L39" s="199" t="s">
        <v>1613</v>
      </c>
      <c r="M39" s="197" t="s">
        <v>1613</v>
      </c>
      <c r="N39" s="198" t="s">
        <v>1613</v>
      </c>
      <c r="O39" s="197" t="s">
        <v>1613</v>
      </c>
      <c r="P39" s="198" t="s">
        <v>1613</v>
      </c>
      <c r="Q39" s="197" t="s">
        <v>1613</v>
      </c>
      <c r="R39" s="198" t="s">
        <v>1613</v>
      </c>
      <c r="S39" s="197" t="s">
        <v>1613</v>
      </c>
      <c r="T39" s="198" t="s">
        <v>1613</v>
      </c>
      <c r="U39" s="197" t="s">
        <v>1613</v>
      </c>
      <c r="V39" s="198" t="s">
        <v>1613</v>
      </c>
      <c r="W39" s="197" t="s">
        <v>1613</v>
      </c>
      <c r="X39" s="197" t="s">
        <v>1613</v>
      </c>
      <c r="Y39" s="197" t="s">
        <v>1613</v>
      </c>
      <c r="Z39" s="198" t="s">
        <v>1613</v>
      </c>
      <c r="AA39" s="197" t="s">
        <v>1613</v>
      </c>
      <c r="AB39" s="198" t="s">
        <v>1613</v>
      </c>
      <c r="AC39" s="200" t="s">
        <v>1613</v>
      </c>
      <c r="AD39" s="139"/>
    </row>
    <row r="40" spans="1:30" ht="33.75">
      <c r="A40" s="173" t="s">
        <v>974</v>
      </c>
      <c r="B40" s="174" t="s">
        <v>975</v>
      </c>
      <c r="C40" s="147" t="s">
        <v>1613</v>
      </c>
      <c r="D40" s="146" t="s">
        <v>1613</v>
      </c>
      <c r="E40" s="147" t="s">
        <v>1613</v>
      </c>
      <c r="F40" s="146" t="s">
        <v>1613</v>
      </c>
      <c r="G40" s="147" t="s">
        <v>1613</v>
      </c>
      <c r="H40" s="146" t="s">
        <v>1613</v>
      </c>
      <c r="I40" s="147" t="s">
        <v>1613</v>
      </c>
      <c r="J40" s="146" t="s">
        <v>1613</v>
      </c>
      <c r="K40" s="147" t="s">
        <v>1613</v>
      </c>
      <c r="L40" s="175" t="s">
        <v>1613</v>
      </c>
      <c r="M40" s="147" t="s">
        <v>1613</v>
      </c>
      <c r="N40" s="146" t="s">
        <v>1613</v>
      </c>
      <c r="O40" s="147" t="s">
        <v>1613</v>
      </c>
      <c r="P40" s="146" t="s">
        <v>1613</v>
      </c>
      <c r="Q40" s="147" t="s">
        <v>1613</v>
      </c>
      <c r="R40" s="146" t="s">
        <v>1613</v>
      </c>
      <c r="S40" s="147" t="s">
        <v>1613</v>
      </c>
      <c r="T40" s="146" t="s">
        <v>1613</v>
      </c>
      <c r="U40" s="147" t="s">
        <v>1613</v>
      </c>
      <c r="V40" s="146" t="s">
        <v>1613</v>
      </c>
      <c r="W40" s="147" t="s">
        <v>1613</v>
      </c>
      <c r="X40" s="147" t="s">
        <v>1613</v>
      </c>
      <c r="Y40" s="147" t="s">
        <v>1613</v>
      </c>
      <c r="Z40" s="146" t="s">
        <v>1613</v>
      </c>
      <c r="AA40" s="147" t="s">
        <v>1613</v>
      </c>
      <c r="AB40" s="146" t="s">
        <v>1613</v>
      </c>
      <c r="AC40" s="148" t="s">
        <v>1613</v>
      </c>
      <c r="AD40" s="139"/>
    </row>
    <row r="41" spans="1:30" ht="15">
      <c r="A41" s="173" t="s">
        <v>976</v>
      </c>
      <c r="B41" s="177" t="s">
        <v>1613</v>
      </c>
      <c r="C41" s="151" t="s">
        <v>1613</v>
      </c>
      <c r="D41" s="150" t="s">
        <v>1613</v>
      </c>
      <c r="E41" s="151" t="s">
        <v>1613</v>
      </c>
      <c r="F41" s="150" t="s">
        <v>1613</v>
      </c>
      <c r="G41" s="151" t="s">
        <v>1613</v>
      </c>
      <c r="H41" s="150" t="s">
        <v>1613</v>
      </c>
      <c r="I41" s="151" t="s">
        <v>1613</v>
      </c>
      <c r="J41" s="150" t="s">
        <v>1613</v>
      </c>
      <c r="K41" s="151" t="s">
        <v>1613</v>
      </c>
      <c r="L41" s="178" t="s">
        <v>1613</v>
      </c>
      <c r="M41" s="151" t="s">
        <v>1613</v>
      </c>
      <c r="N41" s="150" t="s">
        <v>1613</v>
      </c>
      <c r="O41" s="151" t="s">
        <v>1613</v>
      </c>
      <c r="P41" s="150" t="s">
        <v>1613</v>
      </c>
      <c r="Q41" s="151" t="s">
        <v>1613</v>
      </c>
      <c r="R41" s="150" t="s">
        <v>1613</v>
      </c>
      <c r="S41" s="151" t="s">
        <v>1613</v>
      </c>
      <c r="T41" s="150" t="s">
        <v>1613</v>
      </c>
      <c r="U41" s="151" t="s">
        <v>1613</v>
      </c>
      <c r="V41" s="150" t="s">
        <v>1613</v>
      </c>
      <c r="W41" s="151" t="s">
        <v>1613</v>
      </c>
      <c r="X41" s="151" t="s">
        <v>1613</v>
      </c>
      <c r="Y41" s="151" t="s">
        <v>1613</v>
      </c>
      <c r="Z41" s="150" t="s">
        <v>1613</v>
      </c>
      <c r="AA41" s="151" t="s">
        <v>1613</v>
      </c>
      <c r="AB41" s="150" t="s">
        <v>1613</v>
      </c>
      <c r="AC41" s="152" t="s">
        <v>1613</v>
      </c>
      <c r="AD41" s="139"/>
    </row>
    <row r="42" spans="1:30" ht="15">
      <c r="A42" s="195" t="s">
        <v>977</v>
      </c>
      <c r="B42" s="201" t="s">
        <v>1613</v>
      </c>
      <c r="C42" s="202" t="s">
        <v>1613</v>
      </c>
      <c r="D42" s="203" t="s">
        <v>1613</v>
      </c>
      <c r="E42" s="202" t="s">
        <v>1613</v>
      </c>
      <c r="F42" s="203" t="s">
        <v>1613</v>
      </c>
      <c r="G42" s="202" t="s">
        <v>1613</v>
      </c>
      <c r="H42" s="203" t="s">
        <v>1613</v>
      </c>
      <c r="I42" s="202" t="s">
        <v>1613</v>
      </c>
      <c r="J42" s="203" t="s">
        <v>1613</v>
      </c>
      <c r="K42" s="202" t="s">
        <v>1613</v>
      </c>
      <c r="L42" s="204" t="s">
        <v>1613</v>
      </c>
      <c r="M42" s="202" t="s">
        <v>1613</v>
      </c>
      <c r="N42" s="203" t="s">
        <v>1613</v>
      </c>
      <c r="O42" s="202" t="s">
        <v>1613</v>
      </c>
      <c r="P42" s="203" t="s">
        <v>1613</v>
      </c>
      <c r="Q42" s="202" t="s">
        <v>1613</v>
      </c>
      <c r="R42" s="203" t="s">
        <v>1613</v>
      </c>
      <c r="S42" s="202" t="s">
        <v>1613</v>
      </c>
      <c r="T42" s="203" t="s">
        <v>1613</v>
      </c>
      <c r="U42" s="202" t="s">
        <v>1613</v>
      </c>
      <c r="V42" s="203" t="s">
        <v>1613</v>
      </c>
      <c r="W42" s="202" t="s">
        <v>1613</v>
      </c>
      <c r="X42" s="202" t="s">
        <v>1613</v>
      </c>
      <c r="Y42" s="202" t="s">
        <v>1613</v>
      </c>
      <c r="Z42" s="203" t="s">
        <v>1613</v>
      </c>
      <c r="AA42" s="202" t="s">
        <v>1613</v>
      </c>
      <c r="AB42" s="203" t="s">
        <v>1613</v>
      </c>
      <c r="AC42" s="205" t="s">
        <v>1613</v>
      </c>
      <c r="AD42" s="139"/>
    </row>
    <row r="43" spans="1:30" ht="15.75" thickBot="1">
      <c r="A43" s="179"/>
      <c r="B43" s="180"/>
      <c r="C43" s="181"/>
      <c r="D43" s="182"/>
      <c r="E43" s="181"/>
      <c r="F43" s="182"/>
      <c r="G43" s="181"/>
      <c r="H43" s="182"/>
      <c r="I43" s="181"/>
      <c r="J43" s="182"/>
      <c r="K43" s="181"/>
      <c r="L43" s="183"/>
      <c r="M43" s="181"/>
      <c r="N43" s="182"/>
      <c r="O43" s="181"/>
      <c r="P43" s="182"/>
      <c r="Q43" s="181"/>
      <c r="R43" s="182"/>
      <c r="S43" s="181"/>
      <c r="T43" s="182"/>
      <c r="U43" s="181"/>
      <c r="V43" s="182"/>
      <c r="W43" s="181"/>
      <c r="X43" s="181"/>
      <c r="Y43" s="181"/>
      <c r="Z43" s="182"/>
      <c r="AA43" s="181"/>
      <c r="AB43" s="182"/>
      <c r="AC43" s="184"/>
      <c r="AD43" s="139"/>
    </row>
    <row r="44" ht="15">
      <c r="A44" s="52"/>
    </row>
    <row r="45" spans="1:4" ht="15.75">
      <c r="A45" s="241" t="s">
        <v>966</v>
      </c>
      <c r="B45" s="241"/>
      <c r="C45" s="241"/>
      <c r="D45" s="241"/>
    </row>
    <row r="46" ht="15">
      <c r="A46" s="53"/>
    </row>
    <row r="47" ht="15">
      <c r="A47" s="28" t="s">
        <v>854</v>
      </c>
    </row>
    <row r="48" spans="1:6" ht="15">
      <c r="A48" s="206"/>
      <c r="B48" s="54"/>
      <c r="C48" s="54"/>
      <c r="D48" s="54"/>
      <c r="E48" s="54"/>
      <c r="F48" s="54"/>
    </row>
    <row r="49" spans="1:6" ht="15">
      <c r="A49" s="54"/>
      <c r="B49" s="54"/>
      <c r="C49" s="54"/>
      <c r="D49" s="54"/>
      <c r="E49" s="54"/>
      <c r="F49" s="54"/>
    </row>
  </sheetData>
  <sheetProtection/>
  <protectedRanges>
    <protectedRange sqref="A47:H48" name="Rango3"/>
    <protectedRange sqref="B36:AC43" name="Rango2"/>
    <protectedRange sqref="B8:AC23" name="Rango1"/>
  </protectedRanges>
  <mergeCells count="37">
    <mergeCell ref="Z34:AA34"/>
    <mergeCell ref="AB34:AC34"/>
    <mergeCell ref="A45:D45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A32:AC32"/>
    <mergeCell ref="P6:Q6"/>
    <mergeCell ref="R6:S6"/>
    <mergeCell ref="T6:U6"/>
    <mergeCell ref="V6:W6"/>
    <mergeCell ref="X6:Y6"/>
    <mergeCell ref="Z6:AA6"/>
    <mergeCell ref="AB6:AC6"/>
    <mergeCell ref="A25:D25"/>
    <mergeCell ref="A29:AC29"/>
    <mergeCell ref="A30:AC30"/>
    <mergeCell ref="A31:AC31"/>
    <mergeCell ref="A2:AC2"/>
    <mergeCell ref="A3:AC3"/>
    <mergeCell ref="A4:AC4"/>
    <mergeCell ref="B6:C6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0"/>
  <sheetViews>
    <sheetView zoomScalePageLayoutView="0" workbookViewId="0" topLeftCell="A1">
      <selection activeCell="D24" sqref="D24"/>
    </sheetView>
  </sheetViews>
  <sheetFormatPr defaultColWidth="11.421875" defaultRowHeight="15"/>
  <cols>
    <col min="2" max="2" width="16.421875" style="0" customWidth="1"/>
    <col min="3" max="3" width="14.28125" style="0" customWidth="1"/>
    <col min="4" max="4" width="32.421875" style="0" customWidth="1"/>
    <col min="7" max="7" width="19.7109375" style="0" customWidth="1"/>
    <col min="8" max="8" width="48.140625" style="0" bestFit="1" customWidth="1"/>
    <col min="12" max="12" width="98.00390625" style="0" customWidth="1"/>
    <col min="14" max="14" width="64.00390625" style="0" customWidth="1"/>
    <col min="15" max="15" width="36.28125" style="0" customWidth="1"/>
    <col min="16" max="16" width="37.00390625" style="0" customWidth="1"/>
    <col min="17" max="17" width="41.7109375" style="0" customWidth="1"/>
    <col min="18" max="18" width="37.421875" style="0" customWidth="1"/>
    <col min="19" max="19" width="40.8515625" style="0" customWidth="1"/>
    <col min="20" max="20" width="45.00390625" style="0" customWidth="1"/>
    <col min="21" max="21" width="50.8515625" style="0" customWidth="1"/>
  </cols>
  <sheetData>
    <row r="1" spans="2:21" ht="18">
      <c r="B1" s="25" t="s">
        <v>356</v>
      </c>
      <c r="C1" s="25" t="s">
        <v>357</v>
      </c>
      <c r="D1" s="25" t="s">
        <v>358</v>
      </c>
      <c r="E1" s="25"/>
      <c r="F1" s="26" t="s">
        <v>359</v>
      </c>
      <c r="G1" s="26" t="s">
        <v>919</v>
      </c>
      <c r="H1" s="26" t="e">
        <f>"01 de Enero de "&amp;C2&amp;" al 28 de Febrero de "&amp;C2</f>
        <v>#VALUE!</v>
      </c>
      <c r="I1" s="26">
        <v>2</v>
      </c>
      <c r="K1" s="26" t="s">
        <v>1293</v>
      </c>
      <c r="L1" s="26" t="s">
        <v>978</v>
      </c>
      <c r="N1" s="26" t="e">
        <f>CONCATENATE(O1,P1,Q1,R1,S1,T1,U1)</f>
        <v>#VALUE!</v>
      </c>
      <c r="O1" s="26" t="e">
        <f>#VALUE!</f>
        <v>#VALUE!</v>
      </c>
      <c r="P1" s="26" t="e">
        <f>#VALUE!</f>
        <v>#VALUE!</v>
      </c>
      <c r="Q1" s="26" t="e">
        <f>#VALUE!</f>
        <v>#VALUE!</v>
      </c>
      <c r="R1" s="26" t="e">
        <f>#VALUE!</f>
        <v>#VALUE!</v>
      </c>
      <c r="S1" s="26" t="e">
        <f>#VALUE!</f>
        <v>#VALUE!</v>
      </c>
      <c r="T1" s="26" t="e">
        <f>#VALUE!</f>
        <v>#VALUE!</v>
      </c>
      <c r="U1" s="26" t="e">
        <f>#VALUE!</f>
        <v>#VALUE!</v>
      </c>
    </row>
    <row r="2" spans="1:12" ht="15">
      <c r="A2" t="e">
        <f ca="1">MID(MID(CELL("filename"),FIND("[",CELL("filename"))+1,FIND("]",CELL("filename"))-FIND("[",CELL("filename"))-1),1,FIND("_",MID(CELL("filename"),FIND("[",CELL("filename"))+1,FIND("]",CELL("filename"))-FIND("[",CELL("filename"))-1))-1)</f>
        <v>#VALUE!</v>
      </c>
      <c r="B2" t="e">
        <f>LEFT(A2,LEN(A2)-6)</f>
        <v>#VALUE!</v>
      </c>
      <c r="C2" t="e">
        <f>RIGHT(A2,4)</f>
        <v>#VALUE!</v>
      </c>
      <c r="D2" t="e">
        <f>LEFT(RIGHT(A2,6),2)</f>
        <v>#VALUE!</v>
      </c>
      <c r="F2" s="26" t="s">
        <v>360</v>
      </c>
      <c r="G2" s="26" t="s">
        <v>920</v>
      </c>
      <c r="H2" s="26" t="e">
        <f>"01 de Marzo de "&amp;C2&amp;" al 30 de Abril de "&amp;C2</f>
        <v>#VALUE!</v>
      </c>
      <c r="I2" s="26">
        <v>4</v>
      </c>
      <c r="K2" s="26" t="s">
        <v>1294</v>
      </c>
      <c r="L2" s="26" t="s">
        <v>979</v>
      </c>
    </row>
    <row r="3" spans="6:12" ht="15">
      <c r="F3" s="26" t="s">
        <v>361</v>
      </c>
      <c r="G3" s="26" t="s">
        <v>921</v>
      </c>
      <c r="H3" s="26" t="e">
        <f>"01 de Mayo de "&amp;C2&amp;" al 30 de Junio de "&amp;C2</f>
        <v>#VALUE!</v>
      </c>
      <c r="I3" s="26">
        <v>6</v>
      </c>
      <c r="K3" s="26" t="s">
        <v>1295</v>
      </c>
      <c r="L3" s="26" t="s">
        <v>980</v>
      </c>
    </row>
    <row r="4" spans="6:12" ht="15">
      <c r="F4" s="26" t="s">
        <v>362</v>
      </c>
      <c r="G4" s="26" t="s">
        <v>922</v>
      </c>
      <c r="H4" s="26" t="e">
        <f>"01 de Julio de "&amp;C2&amp;" al 31 de Agosto de "&amp;C2</f>
        <v>#VALUE!</v>
      </c>
      <c r="I4" s="26">
        <v>8</v>
      </c>
      <c r="K4" s="26" t="s">
        <v>1296</v>
      </c>
      <c r="L4" s="26" t="s">
        <v>981</v>
      </c>
    </row>
    <row r="5" spans="6:12" ht="15">
      <c r="F5" s="26" t="s">
        <v>363</v>
      </c>
      <c r="G5" s="26" t="s">
        <v>923</v>
      </c>
      <c r="H5" s="26" t="e">
        <f>"01 de Setiembre de "&amp;C2&amp;" al 31 de Octubre de "&amp;C2</f>
        <v>#VALUE!</v>
      </c>
      <c r="I5" s="26">
        <v>10</v>
      </c>
      <c r="K5" s="26" t="s">
        <v>1297</v>
      </c>
      <c r="L5" s="26" t="s">
        <v>982</v>
      </c>
    </row>
    <row r="6" spans="6:12" ht="15">
      <c r="F6" s="26" t="s">
        <v>364</v>
      </c>
      <c r="G6" s="26" t="s">
        <v>924</v>
      </c>
      <c r="H6" s="26" t="e">
        <f>"01 de Noviembre de "&amp;C2&amp;" al 31 de Diciembre de "&amp;C2</f>
        <v>#VALUE!</v>
      </c>
      <c r="I6" s="26">
        <v>12</v>
      </c>
      <c r="K6" s="26" t="s">
        <v>1298</v>
      </c>
      <c r="L6" s="26" t="s">
        <v>983</v>
      </c>
    </row>
    <row r="7" spans="6:12" ht="15">
      <c r="F7" s="26" t="s">
        <v>365</v>
      </c>
      <c r="G7" s="26" t="s">
        <v>925</v>
      </c>
      <c r="H7" s="26" t="e">
        <f>"01 de Enero de "&amp;C2&amp;" al 31 de Marzo de "&amp;C2</f>
        <v>#VALUE!</v>
      </c>
      <c r="I7" s="26">
        <v>3</v>
      </c>
      <c r="K7" s="26" t="s">
        <v>1299</v>
      </c>
      <c r="L7" s="26" t="s">
        <v>984</v>
      </c>
    </row>
    <row r="8" spans="6:12" ht="15">
      <c r="F8" s="26" t="s">
        <v>366</v>
      </c>
      <c r="G8" s="26" t="s">
        <v>921</v>
      </c>
      <c r="H8" s="26" t="e">
        <f>"01 de Abril de "&amp;C2&amp;" al 30 de Junio de "&amp;C2</f>
        <v>#VALUE!</v>
      </c>
      <c r="I8" s="26">
        <v>6</v>
      </c>
      <c r="K8" s="26" t="s">
        <v>1300</v>
      </c>
      <c r="L8" s="26" t="s">
        <v>985</v>
      </c>
    </row>
    <row r="9" spans="6:12" ht="15">
      <c r="F9" s="26" t="s">
        <v>367</v>
      </c>
      <c r="G9" s="26" t="s">
        <v>926</v>
      </c>
      <c r="H9" s="26" t="e">
        <f>"01 de Julio de "&amp;C2&amp;" al 30 de Setiembre de "&amp;C2</f>
        <v>#VALUE!</v>
      </c>
      <c r="I9" s="26">
        <v>9</v>
      </c>
      <c r="K9" s="26" t="s">
        <v>1301</v>
      </c>
      <c r="L9" s="26" t="s">
        <v>986</v>
      </c>
    </row>
    <row r="10" spans="6:12" ht="15">
      <c r="F10" s="26" t="s">
        <v>368</v>
      </c>
      <c r="G10" s="26" t="s">
        <v>924</v>
      </c>
      <c r="H10" s="26" t="e">
        <f>"01 de Octubre de "&amp;C2&amp;" al 31 de Diciembre de "&amp;C2</f>
        <v>#VALUE!</v>
      </c>
      <c r="I10" s="26">
        <v>12</v>
      </c>
      <c r="K10" s="26" t="s">
        <v>1302</v>
      </c>
      <c r="L10" s="26" t="s">
        <v>987</v>
      </c>
    </row>
    <row r="11" spans="6:12" ht="15">
      <c r="F11" s="26" t="s">
        <v>369</v>
      </c>
      <c r="G11" s="26" t="s">
        <v>920</v>
      </c>
      <c r="H11" s="26" t="e">
        <f>"01 de Enero de "&amp;C2&amp;" al 30 de Abril de "&amp;C2</f>
        <v>#VALUE!</v>
      </c>
      <c r="I11" s="26">
        <v>4</v>
      </c>
      <c r="K11" s="26" t="s">
        <v>1303</v>
      </c>
      <c r="L11" s="26" t="s">
        <v>988</v>
      </c>
    </row>
    <row r="12" spans="6:12" ht="15">
      <c r="F12" s="26" t="s">
        <v>370</v>
      </c>
      <c r="G12" s="26" t="s">
        <v>922</v>
      </c>
      <c r="H12" s="26" t="e">
        <f>"01 de Mayo de "&amp;C2&amp;" al 31 de Agosto de "&amp;C2</f>
        <v>#VALUE!</v>
      </c>
      <c r="I12" s="26">
        <v>8</v>
      </c>
      <c r="K12" s="26" t="s">
        <v>1304</v>
      </c>
      <c r="L12" s="26" t="s">
        <v>989</v>
      </c>
    </row>
    <row r="13" spans="6:12" ht="15">
      <c r="F13" s="26" t="s">
        <v>371</v>
      </c>
      <c r="G13" s="26" t="s">
        <v>924</v>
      </c>
      <c r="H13" s="26" t="e">
        <f>"01 de Setiembre de "&amp;C2&amp;" al 31 de Diciembre de "&amp;C2</f>
        <v>#VALUE!</v>
      </c>
      <c r="I13" s="26">
        <v>12</v>
      </c>
      <c r="K13" s="26" t="s">
        <v>1305</v>
      </c>
      <c r="L13" s="26" t="s">
        <v>990</v>
      </c>
    </row>
    <row r="14" spans="6:12" ht="15">
      <c r="F14" s="26" t="s">
        <v>372</v>
      </c>
      <c r="G14" s="26" t="s">
        <v>921</v>
      </c>
      <c r="H14" s="26" t="e">
        <f>"01 de Enero de "&amp;C2&amp;" al 30 de Junio de "&amp;C2</f>
        <v>#VALUE!</v>
      </c>
      <c r="I14" s="26">
        <v>6</v>
      </c>
      <c r="K14" s="26" t="s">
        <v>1306</v>
      </c>
      <c r="L14" s="26" t="s">
        <v>991</v>
      </c>
    </row>
    <row r="15" spans="6:12" ht="15">
      <c r="F15" s="26" t="s">
        <v>373</v>
      </c>
      <c r="G15" s="26" t="s">
        <v>924</v>
      </c>
      <c r="H15" s="26" t="e">
        <f>"01 de Julio de "&amp;C2&amp;" al 31 de Diciembre de "&amp;C2</f>
        <v>#VALUE!</v>
      </c>
      <c r="I15" s="26">
        <v>12</v>
      </c>
      <c r="K15" s="26" t="s">
        <v>1307</v>
      </c>
      <c r="L15" s="26" t="s">
        <v>992</v>
      </c>
    </row>
    <row r="16" spans="6:12" ht="15">
      <c r="F16" s="26" t="s">
        <v>374</v>
      </c>
      <c r="G16" s="26" t="s">
        <v>924</v>
      </c>
      <c r="H16" s="26" t="e">
        <f>"01 de Enero de "&amp;C2&amp;" al 31 de Diciembre de "&amp;C2</f>
        <v>#VALUE!</v>
      </c>
      <c r="I16" s="26">
        <v>12</v>
      </c>
      <c r="K16" s="26" t="s">
        <v>1308</v>
      </c>
      <c r="L16" s="26" t="s">
        <v>993</v>
      </c>
    </row>
    <row r="17" spans="11:12" ht="15">
      <c r="K17" s="26" t="s">
        <v>1309</v>
      </c>
      <c r="L17" s="26" t="s">
        <v>994</v>
      </c>
    </row>
    <row r="18" spans="11:12" ht="15">
      <c r="K18" s="26" t="s">
        <v>1310</v>
      </c>
      <c r="L18" s="26" t="s">
        <v>995</v>
      </c>
    </row>
    <row r="19" spans="11:12" ht="15">
      <c r="K19" s="26" t="s">
        <v>1311</v>
      </c>
      <c r="L19" s="26" t="s">
        <v>996</v>
      </c>
    </row>
    <row r="20" spans="11:12" ht="15">
      <c r="K20" s="26" t="s">
        <v>1312</v>
      </c>
      <c r="L20" s="26" t="s">
        <v>997</v>
      </c>
    </row>
    <row r="21" spans="11:12" ht="15">
      <c r="K21" s="26" t="s">
        <v>1313</v>
      </c>
      <c r="L21" s="26" t="s">
        <v>998</v>
      </c>
    </row>
    <row r="22" spans="11:12" ht="15">
      <c r="K22" s="26" t="s">
        <v>1314</v>
      </c>
      <c r="L22" s="26" t="s">
        <v>999</v>
      </c>
    </row>
    <row r="23" spans="11:12" ht="15">
      <c r="K23" s="26" t="s">
        <v>1315</v>
      </c>
      <c r="L23" s="26" t="s">
        <v>1000</v>
      </c>
    </row>
    <row r="24" spans="11:12" ht="15">
      <c r="K24" s="26" t="s">
        <v>1316</v>
      </c>
      <c r="L24" s="26" t="s">
        <v>1001</v>
      </c>
    </row>
    <row r="25" spans="11:12" ht="15">
      <c r="K25" s="26" t="s">
        <v>1317</v>
      </c>
      <c r="L25" s="26" t="s">
        <v>1002</v>
      </c>
    </row>
    <row r="26" spans="11:12" ht="15">
      <c r="K26" s="26" t="s">
        <v>1318</v>
      </c>
      <c r="L26" s="26" t="s">
        <v>1003</v>
      </c>
    </row>
    <row r="27" spans="11:12" ht="15">
      <c r="K27" s="26" t="s">
        <v>1319</v>
      </c>
      <c r="L27" s="26" t="s">
        <v>1004</v>
      </c>
    </row>
    <row r="28" spans="11:12" ht="15">
      <c r="K28" s="26" t="s">
        <v>1320</v>
      </c>
      <c r="L28" s="26" t="s">
        <v>1005</v>
      </c>
    </row>
    <row r="29" spans="11:12" ht="15">
      <c r="K29" s="26" t="s">
        <v>1321</v>
      </c>
      <c r="L29" s="26" t="s">
        <v>1006</v>
      </c>
    </row>
    <row r="30" spans="11:12" ht="15">
      <c r="K30" s="26" t="s">
        <v>1322</v>
      </c>
      <c r="L30" s="26" t="s">
        <v>1007</v>
      </c>
    </row>
    <row r="31" spans="11:12" ht="15">
      <c r="K31" s="26" t="s">
        <v>1323</v>
      </c>
      <c r="L31" s="26" t="s">
        <v>1008</v>
      </c>
    </row>
    <row r="32" spans="11:12" ht="15">
      <c r="K32" s="26" t="s">
        <v>1324</v>
      </c>
      <c r="L32" s="26" t="s">
        <v>1009</v>
      </c>
    </row>
    <row r="33" spans="11:12" ht="15">
      <c r="K33" s="26" t="s">
        <v>1325</v>
      </c>
      <c r="L33" s="26" t="s">
        <v>1010</v>
      </c>
    </row>
    <row r="34" spans="11:12" ht="15">
      <c r="K34" s="26" t="s">
        <v>1326</v>
      </c>
      <c r="L34" s="26" t="s">
        <v>1011</v>
      </c>
    </row>
    <row r="35" spans="11:12" ht="15">
      <c r="K35" s="26" t="s">
        <v>1327</v>
      </c>
      <c r="L35" s="26" t="s">
        <v>1012</v>
      </c>
    </row>
    <row r="36" spans="11:12" ht="15">
      <c r="K36" s="26" t="s">
        <v>1328</v>
      </c>
      <c r="L36" s="26" t="s">
        <v>1013</v>
      </c>
    </row>
    <row r="37" spans="11:12" ht="15">
      <c r="K37" s="26" t="s">
        <v>1329</v>
      </c>
      <c r="L37" s="26" t="s">
        <v>1014</v>
      </c>
    </row>
    <row r="38" spans="11:12" ht="15">
      <c r="K38" s="26" t="s">
        <v>1330</v>
      </c>
      <c r="L38" s="26" t="s">
        <v>1015</v>
      </c>
    </row>
    <row r="39" spans="11:12" ht="15">
      <c r="K39" s="26" t="s">
        <v>1331</v>
      </c>
      <c r="L39" s="26" t="s">
        <v>1016</v>
      </c>
    </row>
    <row r="40" spans="11:12" ht="15">
      <c r="K40" s="26" t="s">
        <v>1332</v>
      </c>
      <c r="L40" s="26" t="s">
        <v>1017</v>
      </c>
    </row>
    <row r="41" spans="11:12" ht="15">
      <c r="K41" s="26" t="s">
        <v>1333</v>
      </c>
      <c r="L41" s="26" t="s">
        <v>1018</v>
      </c>
    </row>
    <row r="42" spans="11:12" ht="15">
      <c r="K42" s="26" t="s">
        <v>1334</v>
      </c>
      <c r="L42" s="26" t="s">
        <v>1019</v>
      </c>
    </row>
    <row r="43" spans="11:12" ht="15">
      <c r="K43" s="26" t="s">
        <v>1335</v>
      </c>
      <c r="L43" s="26" t="s">
        <v>1020</v>
      </c>
    </row>
    <row r="44" spans="11:12" ht="15">
      <c r="K44" s="26" t="s">
        <v>1336</v>
      </c>
      <c r="L44" s="26" t="s">
        <v>1021</v>
      </c>
    </row>
    <row r="45" spans="11:12" ht="15">
      <c r="K45" s="26" t="s">
        <v>1337</v>
      </c>
      <c r="L45" s="26" t="s">
        <v>1022</v>
      </c>
    </row>
    <row r="46" spans="11:12" ht="15">
      <c r="K46" s="26" t="s">
        <v>1338</v>
      </c>
      <c r="L46" s="26" t="s">
        <v>1023</v>
      </c>
    </row>
    <row r="47" spans="11:12" ht="15">
      <c r="K47" s="26" t="s">
        <v>1339</v>
      </c>
      <c r="L47" s="26" t="s">
        <v>1024</v>
      </c>
    </row>
    <row r="48" spans="11:12" ht="15">
      <c r="K48" s="26" t="s">
        <v>1340</v>
      </c>
      <c r="L48" s="26" t="s">
        <v>1025</v>
      </c>
    </row>
    <row r="49" spans="11:12" ht="15">
      <c r="K49" s="26" t="s">
        <v>1341</v>
      </c>
      <c r="L49" s="26" t="s">
        <v>1026</v>
      </c>
    </row>
    <row r="50" spans="11:12" ht="15">
      <c r="K50" s="26" t="s">
        <v>1342</v>
      </c>
      <c r="L50" s="26" t="s">
        <v>1027</v>
      </c>
    </row>
    <row r="51" spans="11:12" ht="15">
      <c r="K51" s="26" t="s">
        <v>1343</v>
      </c>
      <c r="L51" s="26" t="s">
        <v>1028</v>
      </c>
    </row>
    <row r="52" spans="11:12" ht="15">
      <c r="K52" s="26" t="s">
        <v>1344</v>
      </c>
      <c r="L52" s="26" t="s">
        <v>1029</v>
      </c>
    </row>
    <row r="53" spans="11:12" ht="15">
      <c r="K53" s="26" t="s">
        <v>1345</v>
      </c>
      <c r="L53" s="26" t="s">
        <v>1030</v>
      </c>
    </row>
    <row r="54" spans="11:12" ht="15">
      <c r="K54" s="26" t="s">
        <v>1346</v>
      </c>
      <c r="L54" s="26" t="s">
        <v>1031</v>
      </c>
    </row>
    <row r="55" spans="11:12" ht="15">
      <c r="K55" s="26" t="s">
        <v>1347</v>
      </c>
      <c r="L55" s="26" t="s">
        <v>1032</v>
      </c>
    </row>
    <row r="56" spans="11:12" ht="15">
      <c r="K56" s="26" t="s">
        <v>1348</v>
      </c>
      <c r="L56" s="26" t="s">
        <v>1033</v>
      </c>
    </row>
    <row r="57" spans="11:12" ht="15">
      <c r="K57" s="26" t="s">
        <v>1349</v>
      </c>
      <c r="L57" s="26" t="s">
        <v>1034</v>
      </c>
    </row>
    <row r="58" spans="11:12" ht="15">
      <c r="K58" s="26" t="s">
        <v>1350</v>
      </c>
      <c r="L58" s="26" t="s">
        <v>1035</v>
      </c>
    </row>
    <row r="59" spans="11:12" ht="15">
      <c r="K59" s="26" t="s">
        <v>1351</v>
      </c>
      <c r="L59" s="26" t="s">
        <v>1036</v>
      </c>
    </row>
    <row r="60" spans="11:12" ht="15">
      <c r="K60" s="26" t="s">
        <v>1352</v>
      </c>
      <c r="L60" s="26" t="s">
        <v>1037</v>
      </c>
    </row>
    <row r="61" spans="11:12" ht="15">
      <c r="K61" s="26" t="s">
        <v>1353</v>
      </c>
      <c r="L61" s="26" t="s">
        <v>1038</v>
      </c>
    </row>
    <row r="62" spans="11:12" ht="15">
      <c r="K62" s="26" t="s">
        <v>1354</v>
      </c>
      <c r="L62" s="26" t="s">
        <v>1039</v>
      </c>
    </row>
    <row r="63" spans="11:12" ht="15">
      <c r="K63" s="26" t="s">
        <v>1355</v>
      </c>
      <c r="L63" s="26" t="s">
        <v>1040</v>
      </c>
    </row>
    <row r="64" spans="11:12" ht="15">
      <c r="K64" s="26" t="s">
        <v>1356</v>
      </c>
      <c r="L64" s="26" t="s">
        <v>1041</v>
      </c>
    </row>
    <row r="65" spans="11:12" ht="15">
      <c r="K65" s="26" t="s">
        <v>1357</v>
      </c>
      <c r="L65" s="26" t="s">
        <v>1042</v>
      </c>
    </row>
    <row r="66" spans="11:12" ht="15">
      <c r="K66" s="26" t="s">
        <v>1358</v>
      </c>
      <c r="L66" s="26" t="s">
        <v>1043</v>
      </c>
    </row>
    <row r="67" spans="11:12" ht="15">
      <c r="K67" s="26" t="s">
        <v>1359</v>
      </c>
      <c r="L67" s="26" t="s">
        <v>1044</v>
      </c>
    </row>
    <row r="68" spans="11:12" ht="15">
      <c r="K68" s="26" t="s">
        <v>1360</v>
      </c>
      <c r="L68" s="26" t="s">
        <v>1045</v>
      </c>
    </row>
    <row r="69" spans="11:12" ht="15">
      <c r="K69" s="26" t="s">
        <v>1361</v>
      </c>
      <c r="L69" s="26" t="s">
        <v>1046</v>
      </c>
    </row>
    <row r="70" spans="11:12" ht="15">
      <c r="K70" s="26" t="s">
        <v>1362</v>
      </c>
      <c r="L70" s="26" t="s">
        <v>1047</v>
      </c>
    </row>
    <row r="71" spans="11:12" ht="15">
      <c r="K71" s="26" t="s">
        <v>1363</v>
      </c>
      <c r="L71" s="26" t="s">
        <v>1048</v>
      </c>
    </row>
    <row r="72" spans="11:12" ht="15">
      <c r="K72" s="26" t="s">
        <v>1364</v>
      </c>
      <c r="L72" s="26" t="s">
        <v>1049</v>
      </c>
    </row>
    <row r="73" spans="11:12" ht="15">
      <c r="K73" s="26" t="s">
        <v>1365</v>
      </c>
      <c r="L73" s="26" t="s">
        <v>1050</v>
      </c>
    </row>
    <row r="74" spans="11:12" ht="15">
      <c r="K74" s="26" t="s">
        <v>1366</v>
      </c>
      <c r="L74" s="26" t="s">
        <v>1051</v>
      </c>
    </row>
    <row r="75" spans="11:12" ht="15">
      <c r="K75" s="26" t="s">
        <v>1367</v>
      </c>
      <c r="L75" s="26" t="s">
        <v>1052</v>
      </c>
    </row>
    <row r="76" spans="11:12" ht="15">
      <c r="K76" s="26" t="s">
        <v>1368</v>
      </c>
      <c r="L76" s="26" t="s">
        <v>1053</v>
      </c>
    </row>
    <row r="77" spans="11:12" ht="15">
      <c r="K77" s="26" t="s">
        <v>1369</v>
      </c>
      <c r="L77" s="26" t="s">
        <v>1054</v>
      </c>
    </row>
    <row r="78" spans="11:12" ht="15">
      <c r="K78" s="26" t="s">
        <v>1370</v>
      </c>
      <c r="L78" s="26" t="s">
        <v>1055</v>
      </c>
    </row>
    <row r="79" spans="11:12" ht="15">
      <c r="K79" s="26" t="s">
        <v>1371</v>
      </c>
      <c r="L79" s="26" t="s">
        <v>1056</v>
      </c>
    </row>
    <row r="80" spans="11:12" ht="15">
      <c r="K80" s="26" t="s">
        <v>1372</v>
      </c>
      <c r="L80" s="26" t="s">
        <v>1057</v>
      </c>
    </row>
    <row r="81" spans="11:12" ht="15">
      <c r="K81" s="26" t="s">
        <v>1373</v>
      </c>
      <c r="L81" s="26" t="s">
        <v>1058</v>
      </c>
    </row>
    <row r="82" spans="11:12" ht="15">
      <c r="K82" s="26" t="s">
        <v>1374</v>
      </c>
      <c r="L82" s="26" t="s">
        <v>1059</v>
      </c>
    </row>
    <row r="83" spans="11:12" ht="15">
      <c r="K83" s="26" t="s">
        <v>1375</v>
      </c>
      <c r="L83" s="26" t="s">
        <v>1060</v>
      </c>
    </row>
    <row r="84" spans="11:12" ht="15">
      <c r="K84" s="26" t="s">
        <v>1376</v>
      </c>
      <c r="L84" s="26" t="s">
        <v>1061</v>
      </c>
    </row>
    <row r="85" spans="11:12" ht="15">
      <c r="K85" s="26" t="s">
        <v>1377</v>
      </c>
      <c r="L85" s="26" t="s">
        <v>1062</v>
      </c>
    </row>
    <row r="86" spans="11:12" ht="15">
      <c r="K86" s="26" t="s">
        <v>1378</v>
      </c>
      <c r="L86" s="26" t="s">
        <v>1063</v>
      </c>
    </row>
    <row r="87" spans="11:12" ht="15">
      <c r="K87" s="26" t="s">
        <v>1379</v>
      </c>
      <c r="L87" s="26" t="s">
        <v>1064</v>
      </c>
    </row>
    <row r="88" spans="11:12" ht="15">
      <c r="K88" s="26" t="s">
        <v>1380</v>
      </c>
      <c r="L88" s="26" t="s">
        <v>1065</v>
      </c>
    </row>
    <row r="89" spans="11:12" ht="15">
      <c r="K89" s="26" t="s">
        <v>1381</v>
      </c>
      <c r="L89" s="26" t="s">
        <v>1066</v>
      </c>
    </row>
    <row r="90" spans="11:12" ht="15">
      <c r="K90" s="26" t="s">
        <v>1382</v>
      </c>
      <c r="L90" s="26" t="s">
        <v>1067</v>
      </c>
    </row>
    <row r="91" spans="11:12" ht="15">
      <c r="K91" s="26" t="s">
        <v>1383</v>
      </c>
      <c r="L91" s="26" t="s">
        <v>1068</v>
      </c>
    </row>
    <row r="92" spans="11:12" ht="15">
      <c r="K92" s="26" t="s">
        <v>1384</v>
      </c>
      <c r="L92" s="26" t="s">
        <v>1069</v>
      </c>
    </row>
    <row r="93" spans="11:12" ht="15">
      <c r="K93" s="26" t="s">
        <v>1385</v>
      </c>
      <c r="L93" s="26" t="s">
        <v>1070</v>
      </c>
    </row>
    <row r="94" spans="11:12" ht="15">
      <c r="K94" s="26" t="s">
        <v>1386</v>
      </c>
      <c r="L94" s="26" t="s">
        <v>1071</v>
      </c>
    </row>
    <row r="95" spans="11:12" ht="15">
      <c r="K95" s="26" t="s">
        <v>1387</v>
      </c>
      <c r="L95" s="26" t="s">
        <v>1072</v>
      </c>
    </row>
    <row r="96" spans="11:12" ht="15">
      <c r="K96" s="26" t="s">
        <v>1388</v>
      </c>
      <c r="L96" s="26" t="s">
        <v>1073</v>
      </c>
    </row>
    <row r="97" spans="11:12" ht="15">
      <c r="K97" s="26" t="s">
        <v>1389</v>
      </c>
      <c r="L97" s="26" t="s">
        <v>1074</v>
      </c>
    </row>
    <row r="98" spans="11:12" ht="15">
      <c r="K98" s="26" t="s">
        <v>1390</v>
      </c>
      <c r="L98" s="26" t="s">
        <v>1075</v>
      </c>
    </row>
    <row r="99" spans="11:12" ht="15">
      <c r="K99" s="26" t="s">
        <v>1391</v>
      </c>
      <c r="L99" s="26" t="s">
        <v>1076</v>
      </c>
    </row>
    <row r="100" spans="11:12" ht="15">
      <c r="K100" s="26" t="s">
        <v>1392</v>
      </c>
      <c r="L100" s="26" t="s">
        <v>1077</v>
      </c>
    </row>
    <row r="101" spans="11:12" ht="15">
      <c r="K101" s="26" t="s">
        <v>1393</v>
      </c>
      <c r="L101" s="26" t="s">
        <v>1078</v>
      </c>
    </row>
    <row r="102" spans="11:12" ht="15">
      <c r="K102" s="26" t="s">
        <v>1394</v>
      </c>
      <c r="L102" s="26" t="s">
        <v>1079</v>
      </c>
    </row>
    <row r="103" spans="11:12" ht="15">
      <c r="K103" s="26" t="s">
        <v>1395</v>
      </c>
      <c r="L103" s="26" t="s">
        <v>1080</v>
      </c>
    </row>
    <row r="104" spans="11:12" ht="15">
      <c r="K104" s="26" t="s">
        <v>1396</v>
      </c>
      <c r="L104" s="26" t="s">
        <v>1081</v>
      </c>
    </row>
    <row r="105" spans="11:12" ht="15">
      <c r="K105" s="26" t="s">
        <v>1397</v>
      </c>
      <c r="L105" s="26" t="s">
        <v>1082</v>
      </c>
    </row>
    <row r="106" spans="11:12" ht="15">
      <c r="K106" s="26" t="s">
        <v>1398</v>
      </c>
      <c r="L106" s="26" t="s">
        <v>1083</v>
      </c>
    </row>
    <row r="107" spans="11:12" ht="15">
      <c r="K107" s="26" t="s">
        <v>1399</v>
      </c>
      <c r="L107" s="26" t="s">
        <v>1084</v>
      </c>
    </row>
    <row r="108" spans="11:12" ht="15">
      <c r="K108" s="26" t="s">
        <v>1400</v>
      </c>
      <c r="L108" s="26" t="s">
        <v>1085</v>
      </c>
    </row>
    <row r="109" spans="11:12" ht="15">
      <c r="K109" s="26" t="s">
        <v>1401</v>
      </c>
      <c r="L109" s="26" t="s">
        <v>1086</v>
      </c>
    </row>
    <row r="110" spans="11:12" ht="15">
      <c r="K110" s="26" t="s">
        <v>1402</v>
      </c>
      <c r="L110" s="26" t="s">
        <v>1087</v>
      </c>
    </row>
    <row r="111" spans="11:12" ht="15">
      <c r="K111" s="26" t="s">
        <v>1403</v>
      </c>
      <c r="L111" s="26" t="s">
        <v>1088</v>
      </c>
    </row>
    <row r="112" spans="11:12" ht="15">
      <c r="K112" s="26" t="s">
        <v>1404</v>
      </c>
      <c r="L112" s="26" t="s">
        <v>1089</v>
      </c>
    </row>
    <row r="113" spans="11:12" ht="15">
      <c r="K113" s="26" t="s">
        <v>1405</v>
      </c>
      <c r="L113" s="26" t="s">
        <v>1090</v>
      </c>
    </row>
    <row r="114" spans="11:12" ht="15">
      <c r="K114" s="26" t="s">
        <v>1406</v>
      </c>
      <c r="L114" s="26" t="s">
        <v>1091</v>
      </c>
    </row>
    <row r="115" spans="11:12" ht="15">
      <c r="K115" s="26" t="s">
        <v>1407</v>
      </c>
      <c r="L115" s="26" t="s">
        <v>1092</v>
      </c>
    </row>
    <row r="116" spans="11:12" ht="15">
      <c r="K116" s="26" t="s">
        <v>1408</v>
      </c>
      <c r="L116" s="26" t="s">
        <v>1093</v>
      </c>
    </row>
    <row r="117" spans="11:12" ht="15">
      <c r="K117" s="26" t="s">
        <v>1409</v>
      </c>
      <c r="L117" s="26" t="s">
        <v>1094</v>
      </c>
    </row>
    <row r="118" spans="11:12" ht="15">
      <c r="K118" s="26" t="s">
        <v>1410</v>
      </c>
      <c r="L118" s="26" t="s">
        <v>1095</v>
      </c>
    </row>
    <row r="119" spans="11:12" ht="15">
      <c r="K119" s="26" t="s">
        <v>1411</v>
      </c>
      <c r="L119" s="26" t="s">
        <v>1096</v>
      </c>
    </row>
    <row r="120" spans="11:12" ht="15">
      <c r="K120" s="26" t="s">
        <v>1412</v>
      </c>
      <c r="L120" s="26" t="s">
        <v>1097</v>
      </c>
    </row>
    <row r="121" spans="11:12" ht="15">
      <c r="K121" s="26" t="s">
        <v>1413</v>
      </c>
      <c r="L121" s="26" t="s">
        <v>1098</v>
      </c>
    </row>
    <row r="122" spans="11:12" ht="15">
      <c r="K122" s="26" t="s">
        <v>1414</v>
      </c>
      <c r="L122" s="26" t="s">
        <v>1099</v>
      </c>
    </row>
    <row r="123" spans="11:12" ht="15">
      <c r="K123" s="26" t="s">
        <v>1415</v>
      </c>
      <c r="L123" s="26" t="s">
        <v>1100</v>
      </c>
    </row>
    <row r="124" spans="11:12" ht="15">
      <c r="K124" s="26" t="s">
        <v>1416</v>
      </c>
      <c r="L124" s="26" t="s">
        <v>1101</v>
      </c>
    </row>
    <row r="125" spans="11:12" ht="15">
      <c r="K125" s="26" t="s">
        <v>1417</v>
      </c>
      <c r="L125" s="26" t="s">
        <v>1102</v>
      </c>
    </row>
    <row r="126" spans="11:12" ht="15">
      <c r="K126" s="26" t="s">
        <v>1418</v>
      </c>
      <c r="L126" s="26" t="s">
        <v>1103</v>
      </c>
    </row>
    <row r="127" spans="11:12" ht="15">
      <c r="K127" s="26" t="s">
        <v>1419</v>
      </c>
      <c r="L127" s="26" t="s">
        <v>1104</v>
      </c>
    </row>
    <row r="128" spans="11:12" ht="15">
      <c r="K128" s="26" t="s">
        <v>1420</v>
      </c>
      <c r="L128" s="26" t="s">
        <v>1105</v>
      </c>
    </row>
    <row r="129" spans="11:12" ht="15">
      <c r="K129" s="26" t="s">
        <v>1421</v>
      </c>
      <c r="L129" s="26" t="s">
        <v>1106</v>
      </c>
    </row>
    <row r="130" spans="11:12" ht="15">
      <c r="K130" s="26" t="s">
        <v>1422</v>
      </c>
      <c r="L130" s="26" t="s">
        <v>1107</v>
      </c>
    </row>
    <row r="131" spans="11:12" ht="15">
      <c r="K131" s="26" t="s">
        <v>1423</v>
      </c>
      <c r="L131" s="26" t="s">
        <v>1108</v>
      </c>
    </row>
    <row r="132" spans="11:12" ht="15">
      <c r="K132" s="26" t="s">
        <v>1424</v>
      </c>
      <c r="L132" s="26" t="s">
        <v>1109</v>
      </c>
    </row>
    <row r="133" spans="11:12" ht="15">
      <c r="K133" s="26" t="s">
        <v>1425</v>
      </c>
      <c r="L133" s="26" t="s">
        <v>1110</v>
      </c>
    </row>
    <row r="134" spans="11:12" ht="15">
      <c r="K134" s="26" t="s">
        <v>1426</v>
      </c>
      <c r="L134" s="26" t="s">
        <v>1111</v>
      </c>
    </row>
    <row r="135" spans="11:12" ht="15">
      <c r="K135" s="26" t="s">
        <v>1427</v>
      </c>
      <c r="L135" s="26" t="s">
        <v>1112</v>
      </c>
    </row>
    <row r="136" spans="11:12" ht="15">
      <c r="K136" s="26" t="s">
        <v>1428</v>
      </c>
      <c r="L136" s="26" t="s">
        <v>1113</v>
      </c>
    </row>
    <row r="137" spans="11:12" ht="15">
      <c r="K137" s="26" t="s">
        <v>1429</v>
      </c>
      <c r="L137" s="26" t="s">
        <v>1114</v>
      </c>
    </row>
    <row r="138" spans="11:12" ht="15">
      <c r="K138" s="26" t="s">
        <v>1430</v>
      </c>
      <c r="L138" s="26" t="s">
        <v>1115</v>
      </c>
    </row>
    <row r="139" spans="11:12" ht="15">
      <c r="K139" s="26" t="s">
        <v>1431</v>
      </c>
      <c r="L139" s="26" t="s">
        <v>1116</v>
      </c>
    </row>
    <row r="140" spans="11:12" ht="15">
      <c r="K140" s="26" t="s">
        <v>1432</v>
      </c>
      <c r="L140" s="26" t="s">
        <v>1117</v>
      </c>
    </row>
    <row r="141" spans="11:12" ht="15">
      <c r="K141" s="26" t="s">
        <v>1433</v>
      </c>
      <c r="L141" s="26" t="s">
        <v>1118</v>
      </c>
    </row>
    <row r="142" spans="11:12" ht="15">
      <c r="K142" s="26" t="s">
        <v>1434</v>
      </c>
      <c r="L142" s="26" t="s">
        <v>1119</v>
      </c>
    </row>
    <row r="143" spans="11:12" ht="15">
      <c r="K143" s="26" t="s">
        <v>1435</v>
      </c>
      <c r="L143" s="26" t="s">
        <v>1120</v>
      </c>
    </row>
    <row r="144" spans="11:12" ht="15">
      <c r="K144" s="26" t="s">
        <v>1436</v>
      </c>
      <c r="L144" s="26" t="s">
        <v>1121</v>
      </c>
    </row>
    <row r="145" spans="11:12" ht="15">
      <c r="K145" s="26" t="s">
        <v>1437</v>
      </c>
      <c r="L145" s="26" t="s">
        <v>1122</v>
      </c>
    </row>
    <row r="146" spans="11:12" ht="15">
      <c r="K146" s="26" t="s">
        <v>1438</v>
      </c>
      <c r="L146" s="26" t="s">
        <v>1123</v>
      </c>
    </row>
    <row r="147" spans="11:12" ht="15">
      <c r="K147" s="26" t="s">
        <v>1439</v>
      </c>
      <c r="L147" s="26" t="s">
        <v>1124</v>
      </c>
    </row>
    <row r="148" spans="11:12" ht="15">
      <c r="K148" s="26" t="s">
        <v>1440</v>
      </c>
      <c r="L148" s="26" t="s">
        <v>1125</v>
      </c>
    </row>
    <row r="149" spans="11:12" ht="15">
      <c r="K149" s="26" t="s">
        <v>1441</v>
      </c>
      <c r="L149" s="26" t="s">
        <v>1126</v>
      </c>
    </row>
    <row r="150" spans="11:12" ht="15">
      <c r="K150" s="26" t="s">
        <v>1442</v>
      </c>
      <c r="L150" s="26" t="s">
        <v>1127</v>
      </c>
    </row>
    <row r="151" spans="11:12" ht="15">
      <c r="K151" s="26" t="s">
        <v>1443</v>
      </c>
      <c r="L151" s="26" t="s">
        <v>1128</v>
      </c>
    </row>
    <row r="152" spans="11:12" ht="15">
      <c r="K152" s="26" t="s">
        <v>1444</v>
      </c>
      <c r="L152" s="26" t="s">
        <v>1129</v>
      </c>
    </row>
    <row r="153" spans="11:12" ht="15">
      <c r="K153" s="26" t="s">
        <v>1445</v>
      </c>
      <c r="L153" s="26" t="s">
        <v>1130</v>
      </c>
    </row>
    <row r="154" spans="11:12" ht="15">
      <c r="K154" s="26" t="s">
        <v>1446</v>
      </c>
      <c r="L154" s="26" t="s">
        <v>1131</v>
      </c>
    </row>
    <row r="155" spans="11:12" ht="15">
      <c r="K155" s="26" t="s">
        <v>1447</v>
      </c>
      <c r="L155" s="26" t="s">
        <v>1132</v>
      </c>
    </row>
    <row r="156" spans="11:12" ht="15">
      <c r="K156" s="26" t="s">
        <v>1448</v>
      </c>
      <c r="L156" s="26" t="s">
        <v>1133</v>
      </c>
    </row>
    <row r="157" spans="11:12" ht="15">
      <c r="K157" s="26" t="s">
        <v>1449</v>
      </c>
      <c r="L157" s="26" t="s">
        <v>1134</v>
      </c>
    </row>
    <row r="158" spans="11:12" ht="15">
      <c r="K158" s="26" t="s">
        <v>1450</v>
      </c>
      <c r="L158" s="26" t="s">
        <v>1135</v>
      </c>
    </row>
    <row r="159" spans="11:12" ht="15">
      <c r="K159" s="26" t="s">
        <v>1451</v>
      </c>
      <c r="L159" s="26" t="s">
        <v>1136</v>
      </c>
    </row>
    <row r="160" spans="11:12" ht="15">
      <c r="K160" s="26" t="s">
        <v>1452</v>
      </c>
      <c r="L160" s="26" t="s">
        <v>1137</v>
      </c>
    </row>
    <row r="161" spans="11:12" ht="15">
      <c r="K161" s="26" t="s">
        <v>1453</v>
      </c>
      <c r="L161" s="26" t="s">
        <v>1138</v>
      </c>
    </row>
    <row r="162" spans="11:12" ht="15">
      <c r="K162" s="26" t="s">
        <v>1454</v>
      </c>
      <c r="L162" s="26" t="s">
        <v>1139</v>
      </c>
    </row>
    <row r="163" spans="11:12" ht="15">
      <c r="K163" s="26" t="s">
        <v>1455</v>
      </c>
      <c r="L163" s="26" t="s">
        <v>1140</v>
      </c>
    </row>
    <row r="164" spans="11:12" ht="15">
      <c r="K164" s="26" t="s">
        <v>1456</v>
      </c>
      <c r="L164" s="26" t="s">
        <v>1141</v>
      </c>
    </row>
    <row r="165" spans="11:12" ht="15">
      <c r="K165" s="26" t="s">
        <v>1457</v>
      </c>
      <c r="L165" s="26" t="s">
        <v>1142</v>
      </c>
    </row>
    <row r="166" spans="11:12" ht="15">
      <c r="K166" s="26" t="s">
        <v>1458</v>
      </c>
      <c r="L166" s="26" t="s">
        <v>1143</v>
      </c>
    </row>
    <row r="167" spans="11:12" ht="15">
      <c r="K167" s="26" t="s">
        <v>1459</v>
      </c>
      <c r="L167" s="26" t="s">
        <v>1144</v>
      </c>
    </row>
    <row r="168" spans="11:12" ht="15">
      <c r="K168" s="26" t="s">
        <v>1460</v>
      </c>
      <c r="L168" s="26" t="s">
        <v>1145</v>
      </c>
    </row>
    <row r="169" spans="11:12" ht="15">
      <c r="K169" s="26" t="s">
        <v>1461</v>
      </c>
      <c r="L169" s="26" t="s">
        <v>1146</v>
      </c>
    </row>
    <row r="170" spans="11:12" ht="15">
      <c r="K170" s="26" t="s">
        <v>1462</v>
      </c>
      <c r="L170" s="26" t="s">
        <v>1147</v>
      </c>
    </row>
    <row r="171" spans="11:12" ht="15">
      <c r="K171" s="26" t="s">
        <v>1463</v>
      </c>
      <c r="L171" s="26" t="s">
        <v>1148</v>
      </c>
    </row>
    <row r="172" spans="11:12" ht="15">
      <c r="K172" s="26" t="s">
        <v>1464</v>
      </c>
      <c r="L172" s="26" t="s">
        <v>1149</v>
      </c>
    </row>
    <row r="173" spans="11:12" ht="15">
      <c r="K173" s="26" t="s">
        <v>1465</v>
      </c>
      <c r="L173" s="26" t="s">
        <v>1150</v>
      </c>
    </row>
    <row r="174" spans="11:12" ht="15">
      <c r="K174" s="26" t="s">
        <v>1466</v>
      </c>
      <c r="L174" s="26" t="s">
        <v>1151</v>
      </c>
    </row>
    <row r="175" spans="11:12" ht="15">
      <c r="K175" s="26" t="s">
        <v>1467</v>
      </c>
      <c r="L175" s="26" t="s">
        <v>1152</v>
      </c>
    </row>
    <row r="176" spans="11:12" ht="15">
      <c r="K176" s="26" t="s">
        <v>1468</v>
      </c>
      <c r="L176" s="26" t="s">
        <v>1153</v>
      </c>
    </row>
    <row r="177" spans="11:12" ht="15">
      <c r="K177" s="26" t="s">
        <v>1469</v>
      </c>
      <c r="L177" s="26" t="s">
        <v>1154</v>
      </c>
    </row>
    <row r="178" spans="11:12" ht="15">
      <c r="K178" s="26" t="s">
        <v>1470</v>
      </c>
      <c r="L178" s="26" t="s">
        <v>1155</v>
      </c>
    </row>
    <row r="179" spans="11:12" ht="15">
      <c r="K179" s="26" t="s">
        <v>1471</v>
      </c>
      <c r="L179" s="26" t="s">
        <v>1156</v>
      </c>
    </row>
    <row r="180" spans="11:12" ht="15">
      <c r="K180" s="26" t="s">
        <v>1472</v>
      </c>
      <c r="L180" s="26" t="s">
        <v>1157</v>
      </c>
    </row>
    <row r="181" spans="11:12" ht="15">
      <c r="K181" s="26" t="s">
        <v>1473</v>
      </c>
      <c r="L181" s="26" t="s">
        <v>1158</v>
      </c>
    </row>
    <row r="182" spans="11:12" ht="15">
      <c r="K182" s="26" t="s">
        <v>1474</v>
      </c>
      <c r="L182" s="26" t="s">
        <v>1159</v>
      </c>
    </row>
    <row r="183" spans="11:12" ht="15">
      <c r="K183" s="26" t="s">
        <v>1475</v>
      </c>
      <c r="L183" s="26" t="s">
        <v>1160</v>
      </c>
    </row>
    <row r="184" spans="11:12" ht="15">
      <c r="K184" s="26" t="s">
        <v>1476</v>
      </c>
      <c r="L184" s="26" t="s">
        <v>1161</v>
      </c>
    </row>
    <row r="185" spans="11:12" ht="15">
      <c r="K185" s="26" t="s">
        <v>1477</v>
      </c>
      <c r="L185" s="26" t="s">
        <v>1162</v>
      </c>
    </row>
    <row r="186" spans="11:12" ht="15">
      <c r="K186" s="26" t="s">
        <v>1478</v>
      </c>
      <c r="L186" s="26" t="s">
        <v>1163</v>
      </c>
    </row>
    <row r="187" spans="11:12" ht="15">
      <c r="K187" s="26" t="s">
        <v>1479</v>
      </c>
      <c r="L187" s="26" t="s">
        <v>1164</v>
      </c>
    </row>
    <row r="188" spans="11:12" ht="15">
      <c r="K188" s="26" t="s">
        <v>1480</v>
      </c>
      <c r="L188" s="26" t="s">
        <v>1165</v>
      </c>
    </row>
    <row r="189" spans="11:12" ht="15">
      <c r="K189" s="26" t="s">
        <v>1481</v>
      </c>
      <c r="L189" s="26" t="s">
        <v>1166</v>
      </c>
    </row>
    <row r="190" spans="11:12" ht="15">
      <c r="K190" s="26" t="s">
        <v>1482</v>
      </c>
      <c r="L190" s="26" t="s">
        <v>1167</v>
      </c>
    </row>
    <row r="191" spans="11:12" ht="15">
      <c r="K191" s="26" t="s">
        <v>1483</v>
      </c>
      <c r="L191" s="26" t="s">
        <v>1168</v>
      </c>
    </row>
    <row r="192" spans="11:12" ht="15">
      <c r="K192" s="26" t="s">
        <v>1484</v>
      </c>
      <c r="L192" s="26" t="s">
        <v>1169</v>
      </c>
    </row>
    <row r="193" spans="11:12" ht="15">
      <c r="K193" s="26" t="s">
        <v>1485</v>
      </c>
      <c r="L193" s="26" t="s">
        <v>1170</v>
      </c>
    </row>
    <row r="194" spans="11:12" ht="15">
      <c r="K194" s="26" t="s">
        <v>1486</v>
      </c>
      <c r="L194" s="26" t="s">
        <v>1171</v>
      </c>
    </row>
    <row r="195" spans="11:12" ht="15">
      <c r="K195" s="26" t="s">
        <v>1487</v>
      </c>
      <c r="L195" s="26" t="s">
        <v>1172</v>
      </c>
    </row>
    <row r="196" spans="11:12" ht="15">
      <c r="K196" s="26" t="s">
        <v>1488</v>
      </c>
      <c r="L196" s="26" t="s">
        <v>1173</v>
      </c>
    </row>
    <row r="197" spans="11:12" ht="15">
      <c r="K197" s="26" t="s">
        <v>1489</v>
      </c>
      <c r="L197" s="26" t="s">
        <v>1174</v>
      </c>
    </row>
    <row r="198" spans="11:12" ht="15">
      <c r="K198" s="26" t="s">
        <v>1490</v>
      </c>
      <c r="L198" s="26" t="s">
        <v>1175</v>
      </c>
    </row>
    <row r="199" spans="11:12" ht="15">
      <c r="K199" s="26" t="s">
        <v>1491</v>
      </c>
      <c r="L199" s="26" t="s">
        <v>1176</v>
      </c>
    </row>
    <row r="200" spans="11:12" ht="15">
      <c r="K200" s="26" t="s">
        <v>1492</v>
      </c>
      <c r="L200" s="26" t="s">
        <v>1177</v>
      </c>
    </row>
    <row r="201" spans="11:12" ht="15">
      <c r="K201" s="26" t="s">
        <v>1493</v>
      </c>
      <c r="L201" s="26" t="s">
        <v>1178</v>
      </c>
    </row>
    <row r="202" spans="11:12" ht="15">
      <c r="K202" s="26" t="s">
        <v>1494</v>
      </c>
      <c r="L202" s="26" t="s">
        <v>1179</v>
      </c>
    </row>
    <row r="203" spans="11:12" ht="15">
      <c r="K203" s="26" t="s">
        <v>1495</v>
      </c>
      <c r="L203" s="26" t="s">
        <v>1180</v>
      </c>
    </row>
    <row r="204" spans="11:12" ht="15">
      <c r="K204" s="26" t="s">
        <v>1496</v>
      </c>
      <c r="L204" s="26" t="s">
        <v>1181</v>
      </c>
    </row>
    <row r="205" spans="11:12" ht="15">
      <c r="K205" s="26" t="s">
        <v>1497</v>
      </c>
      <c r="L205" s="26" t="s">
        <v>1182</v>
      </c>
    </row>
    <row r="206" spans="11:12" ht="15">
      <c r="K206" s="26" t="s">
        <v>1498</v>
      </c>
      <c r="L206" s="26" t="s">
        <v>1183</v>
      </c>
    </row>
    <row r="207" spans="11:12" ht="15">
      <c r="K207" s="26" t="s">
        <v>1499</v>
      </c>
      <c r="L207" s="26" t="s">
        <v>1184</v>
      </c>
    </row>
    <row r="208" spans="11:12" ht="15">
      <c r="K208" s="26" t="s">
        <v>1500</v>
      </c>
      <c r="L208" s="26" t="s">
        <v>1185</v>
      </c>
    </row>
    <row r="209" spans="11:12" ht="15">
      <c r="K209" s="26" t="s">
        <v>1501</v>
      </c>
      <c r="L209" s="26" t="s">
        <v>1186</v>
      </c>
    </row>
    <row r="210" spans="11:12" ht="15">
      <c r="K210" s="26" t="s">
        <v>1502</v>
      </c>
      <c r="L210" s="26" t="s">
        <v>1187</v>
      </c>
    </row>
    <row r="211" spans="11:12" ht="15">
      <c r="K211" s="26" t="s">
        <v>1503</v>
      </c>
      <c r="L211" s="26" t="s">
        <v>1188</v>
      </c>
    </row>
    <row r="212" spans="11:12" ht="15">
      <c r="K212" s="26" t="s">
        <v>1504</v>
      </c>
      <c r="L212" s="26" t="s">
        <v>1189</v>
      </c>
    </row>
    <row r="213" spans="11:12" ht="15">
      <c r="K213" s="26" t="s">
        <v>1505</v>
      </c>
      <c r="L213" s="26" t="s">
        <v>1190</v>
      </c>
    </row>
    <row r="214" spans="11:12" ht="15">
      <c r="K214" s="26" t="s">
        <v>1506</v>
      </c>
      <c r="L214" s="26" t="s">
        <v>1191</v>
      </c>
    </row>
    <row r="215" spans="11:12" ht="15">
      <c r="K215" s="26" t="s">
        <v>1507</v>
      </c>
      <c r="L215" s="26" t="s">
        <v>1192</v>
      </c>
    </row>
    <row r="216" spans="11:12" ht="15">
      <c r="K216" s="26" t="s">
        <v>1508</v>
      </c>
      <c r="L216" s="26" t="s">
        <v>1193</v>
      </c>
    </row>
    <row r="217" spans="11:12" ht="15">
      <c r="K217" s="26" t="s">
        <v>1509</v>
      </c>
      <c r="L217" s="26" t="s">
        <v>1194</v>
      </c>
    </row>
    <row r="218" spans="11:12" ht="15">
      <c r="K218" s="26" t="s">
        <v>1510</v>
      </c>
      <c r="L218" s="26" t="s">
        <v>1195</v>
      </c>
    </row>
    <row r="219" spans="11:12" ht="15">
      <c r="K219" s="26" t="s">
        <v>1511</v>
      </c>
      <c r="L219" s="26" t="s">
        <v>1196</v>
      </c>
    </row>
    <row r="220" spans="11:12" ht="15">
      <c r="K220" s="26" t="s">
        <v>1512</v>
      </c>
      <c r="L220" s="26" t="s">
        <v>1197</v>
      </c>
    </row>
    <row r="221" spans="11:12" ht="15">
      <c r="K221" s="26" t="s">
        <v>1513</v>
      </c>
      <c r="L221" s="26" t="s">
        <v>1198</v>
      </c>
    </row>
    <row r="222" spans="11:12" ht="15">
      <c r="K222" s="26" t="s">
        <v>1514</v>
      </c>
      <c r="L222" s="26" t="s">
        <v>1199</v>
      </c>
    </row>
    <row r="223" spans="11:12" ht="15">
      <c r="K223" s="26" t="s">
        <v>1515</v>
      </c>
      <c r="L223" s="26" t="s">
        <v>1200</v>
      </c>
    </row>
    <row r="224" spans="11:12" ht="15">
      <c r="K224" s="26" t="s">
        <v>1516</v>
      </c>
      <c r="L224" s="26" t="s">
        <v>1201</v>
      </c>
    </row>
    <row r="225" spans="11:12" ht="15">
      <c r="K225" s="26" t="s">
        <v>1517</v>
      </c>
      <c r="L225" s="26" t="s">
        <v>1202</v>
      </c>
    </row>
    <row r="226" spans="11:12" ht="15">
      <c r="K226" s="26" t="s">
        <v>1518</v>
      </c>
      <c r="L226" s="26" t="s">
        <v>1203</v>
      </c>
    </row>
    <row r="227" spans="11:12" ht="15">
      <c r="K227" s="26" t="s">
        <v>1519</v>
      </c>
      <c r="L227" s="26" t="s">
        <v>1204</v>
      </c>
    </row>
    <row r="228" spans="11:12" ht="15">
      <c r="K228" s="26" t="s">
        <v>1520</v>
      </c>
      <c r="L228" s="26" t="s">
        <v>1205</v>
      </c>
    </row>
    <row r="229" spans="11:12" ht="15">
      <c r="K229" s="26" t="s">
        <v>1521</v>
      </c>
      <c r="L229" s="26" t="s">
        <v>1206</v>
      </c>
    </row>
    <row r="230" spans="11:12" ht="15">
      <c r="K230" s="26" t="s">
        <v>1522</v>
      </c>
      <c r="L230" s="26" t="s">
        <v>1207</v>
      </c>
    </row>
    <row r="231" spans="11:12" ht="15">
      <c r="K231" s="26" t="s">
        <v>1523</v>
      </c>
      <c r="L231" s="26" t="s">
        <v>1208</v>
      </c>
    </row>
    <row r="232" spans="11:12" ht="15">
      <c r="K232" s="26" t="s">
        <v>1524</v>
      </c>
      <c r="L232" s="26" t="s">
        <v>1209</v>
      </c>
    </row>
    <row r="233" spans="11:12" ht="15">
      <c r="K233" s="26" t="s">
        <v>1525</v>
      </c>
      <c r="L233" s="26" t="s">
        <v>1210</v>
      </c>
    </row>
    <row r="234" spans="11:12" ht="15">
      <c r="K234" s="26" t="s">
        <v>1526</v>
      </c>
      <c r="L234" s="26" t="s">
        <v>1211</v>
      </c>
    </row>
    <row r="235" spans="11:12" ht="15">
      <c r="K235" s="26" t="s">
        <v>1527</v>
      </c>
      <c r="L235" s="26" t="s">
        <v>1212</v>
      </c>
    </row>
    <row r="236" spans="11:12" ht="15">
      <c r="K236" s="26" t="s">
        <v>1528</v>
      </c>
      <c r="L236" s="26" t="s">
        <v>1213</v>
      </c>
    </row>
    <row r="237" spans="11:12" ht="15">
      <c r="K237" s="26" t="s">
        <v>1529</v>
      </c>
      <c r="L237" s="26" t="s">
        <v>1214</v>
      </c>
    </row>
    <row r="238" spans="11:12" ht="15">
      <c r="K238" s="26" t="s">
        <v>1530</v>
      </c>
      <c r="L238" s="26" t="s">
        <v>1215</v>
      </c>
    </row>
    <row r="239" spans="11:12" ht="15">
      <c r="K239" s="26" t="s">
        <v>1531</v>
      </c>
      <c r="L239" s="26" t="s">
        <v>1216</v>
      </c>
    </row>
    <row r="240" spans="11:12" ht="15">
      <c r="K240" s="26" t="s">
        <v>1532</v>
      </c>
      <c r="L240" s="26" t="s">
        <v>1217</v>
      </c>
    </row>
    <row r="241" spans="11:12" ht="15">
      <c r="K241" s="26" t="s">
        <v>1533</v>
      </c>
      <c r="L241" s="26" t="s">
        <v>1218</v>
      </c>
    </row>
    <row r="242" spans="11:12" ht="15">
      <c r="K242" s="26" t="s">
        <v>1534</v>
      </c>
      <c r="L242" s="26" t="s">
        <v>1219</v>
      </c>
    </row>
    <row r="243" spans="11:12" ht="15">
      <c r="K243" s="26" t="s">
        <v>1535</v>
      </c>
      <c r="L243" s="26" t="s">
        <v>1220</v>
      </c>
    </row>
    <row r="244" spans="11:12" ht="15">
      <c r="K244" s="26" t="s">
        <v>1536</v>
      </c>
      <c r="L244" s="26" t="s">
        <v>1221</v>
      </c>
    </row>
    <row r="245" spans="11:12" ht="15">
      <c r="K245" s="26" t="s">
        <v>1537</v>
      </c>
      <c r="L245" s="26" t="s">
        <v>1222</v>
      </c>
    </row>
    <row r="246" spans="11:12" ht="15">
      <c r="K246" s="26" t="s">
        <v>1538</v>
      </c>
      <c r="L246" s="26" t="s">
        <v>1223</v>
      </c>
    </row>
    <row r="247" spans="11:12" ht="15">
      <c r="K247" s="26" t="s">
        <v>1539</v>
      </c>
      <c r="L247" s="26" t="s">
        <v>1224</v>
      </c>
    </row>
    <row r="248" spans="11:12" ht="15">
      <c r="K248" s="26" t="s">
        <v>1540</v>
      </c>
      <c r="L248" s="26" t="s">
        <v>1225</v>
      </c>
    </row>
    <row r="249" spans="11:12" ht="15">
      <c r="K249" s="26" t="s">
        <v>1541</v>
      </c>
      <c r="L249" s="26" t="s">
        <v>1226</v>
      </c>
    </row>
    <row r="250" spans="11:12" ht="15">
      <c r="K250" s="26" t="s">
        <v>1542</v>
      </c>
      <c r="L250" s="26" t="s">
        <v>1227</v>
      </c>
    </row>
    <row r="251" spans="11:12" ht="15">
      <c r="K251" s="26" t="s">
        <v>1543</v>
      </c>
      <c r="L251" s="26" t="s">
        <v>1228</v>
      </c>
    </row>
    <row r="252" spans="11:12" ht="15">
      <c r="K252" s="26" t="s">
        <v>1544</v>
      </c>
      <c r="L252" s="26" t="s">
        <v>1229</v>
      </c>
    </row>
    <row r="253" spans="11:12" ht="15">
      <c r="K253" s="26" t="s">
        <v>1545</v>
      </c>
      <c r="L253" s="26" t="s">
        <v>1230</v>
      </c>
    </row>
    <row r="254" spans="11:12" ht="15">
      <c r="K254" s="26" t="s">
        <v>1546</v>
      </c>
      <c r="L254" s="26" t="s">
        <v>1231</v>
      </c>
    </row>
    <row r="255" spans="11:12" ht="15">
      <c r="K255" s="26" t="s">
        <v>1547</v>
      </c>
      <c r="L255" s="26" t="s">
        <v>1232</v>
      </c>
    </row>
    <row r="256" spans="11:12" ht="15">
      <c r="K256" s="26" t="s">
        <v>1548</v>
      </c>
      <c r="L256" s="26" t="s">
        <v>1233</v>
      </c>
    </row>
    <row r="257" spans="11:12" ht="15">
      <c r="K257" s="26" t="s">
        <v>1549</v>
      </c>
      <c r="L257" s="26" t="s">
        <v>1234</v>
      </c>
    </row>
    <row r="258" spans="11:12" ht="15">
      <c r="K258" s="26" t="s">
        <v>1550</v>
      </c>
      <c r="L258" s="26" t="s">
        <v>1235</v>
      </c>
    </row>
    <row r="259" spans="11:12" ht="15">
      <c r="K259" s="26" t="s">
        <v>1551</v>
      </c>
      <c r="L259" s="26" t="s">
        <v>1236</v>
      </c>
    </row>
    <row r="260" spans="11:12" ht="15">
      <c r="K260" s="26" t="s">
        <v>1552</v>
      </c>
      <c r="L260" s="26" t="s">
        <v>1237</v>
      </c>
    </row>
    <row r="261" spans="11:12" ht="15">
      <c r="K261" s="26" t="s">
        <v>1553</v>
      </c>
      <c r="L261" s="26" t="s">
        <v>1238</v>
      </c>
    </row>
    <row r="262" spans="11:12" ht="15">
      <c r="K262" s="26" t="s">
        <v>1554</v>
      </c>
      <c r="L262" s="26" t="s">
        <v>1239</v>
      </c>
    </row>
    <row r="263" spans="11:12" ht="15">
      <c r="K263" s="26" t="s">
        <v>1555</v>
      </c>
      <c r="L263" s="26" t="s">
        <v>1240</v>
      </c>
    </row>
    <row r="264" spans="11:12" ht="15">
      <c r="K264" s="26" t="s">
        <v>1556</v>
      </c>
      <c r="L264" s="26" t="s">
        <v>1241</v>
      </c>
    </row>
    <row r="265" spans="11:12" ht="15">
      <c r="K265" s="26" t="s">
        <v>1557</v>
      </c>
      <c r="L265" s="26" t="s">
        <v>1242</v>
      </c>
    </row>
    <row r="266" spans="11:12" ht="15">
      <c r="K266" s="26" t="s">
        <v>1558</v>
      </c>
      <c r="L266" s="26" t="s">
        <v>1243</v>
      </c>
    </row>
    <row r="267" spans="11:12" ht="15">
      <c r="K267" s="26" t="s">
        <v>1559</v>
      </c>
      <c r="L267" s="26" t="s">
        <v>1244</v>
      </c>
    </row>
    <row r="268" spans="11:12" ht="15">
      <c r="K268" s="26" t="s">
        <v>1560</v>
      </c>
      <c r="L268" s="26" t="s">
        <v>1245</v>
      </c>
    </row>
    <row r="269" spans="11:12" ht="15">
      <c r="K269" s="26" t="s">
        <v>1561</v>
      </c>
      <c r="L269" s="26" t="s">
        <v>1246</v>
      </c>
    </row>
    <row r="270" spans="11:12" ht="15">
      <c r="K270" s="26" t="s">
        <v>1562</v>
      </c>
      <c r="L270" s="26" t="s">
        <v>1247</v>
      </c>
    </row>
    <row r="271" spans="11:12" ht="15">
      <c r="K271" s="26" t="s">
        <v>1563</v>
      </c>
      <c r="L271" s="26" t="s">
        <v>1248</v>
      </c>
    </row>
    <row r="272" spans="11:12" ht="15">
      <c r="K272" s="26" t="s">
        <v>1564</v>
      </c>
      <c r="L272" s="26" t="s">
        <v>1249</v>
      </c>
    </row>
    <row r="273" spans="11:12" ht="15">
      <c r="K273" s="26" t="s">
        <v>1565</v>
      </c>
      <c r="L273" s="26" t="s">
        <v>1250</v>
      </c>
    </row>
    <row r="274" spans="11:12" ht="15">
      <c r="K274" s="26" t="s">
        <v>1566</v>
      </c>
      <c r="L274" s="26" t="s">
        <v>1251</v>
      </c>
    </row>
    <row r="275" spans="11:12" ht="15">
      <c r="K275" s="26" t="s">
        <v>1567</v>
      </c>
      <c r="L275" s="26" t="s">
        <v>1252</v>
      </c>
    </row>
    <row r="276" spans="11:12" ht="15">
      <c r="K276" s="26" t="s">
        <v>1568</v>
      </c>
      <c r="L276" s="26" t="s">
        <v>1253</v>
      </c>
    </row>
    <row r="277" spans="11:12" ht="15">
      <c r="K277" s="26" t="s">
        <v>1569</v>
      </c>
      <c r="L277" s="26" t="s">
        <v>1254</v>
      </c>
    </row>
    <row r="278" spans="11:12" ht="15">
      <c r="K278" s="26" t="s">
        <v>1570</v>
      </c>
      <c r="L278" s="26" t="s">
        <v>1255</v>
      </c>
    </row>
    <row r="279" spans="11:12" ht="15">
      <c r="K279" s="26" t="s">
        <v>1571</v>
      </c>
      <c r="L279" s="26" t="s">
        <v>1256</v>
      </c>
    </row>
    <row r="280" spans="11:12" ht="15">
      <c r="K280" s="26" t="s">
        <v>1572</v>
      </c>
      <c r="L280" s="26" t="s">
        <v>1257</v>
      </c>
    </row>
    <row r="281" spans="11:12" ht="15">
      <c r="K281" s="26" t="s">
        <v>1573</v>
      </c>
      <c r="L281" s="26" t="s">
        <v>1258</v>
      </c>
    </row>
    <row r="282" spans="11:12" ht="15">
      <c r="K282" s="26" t="s">
        <v>1574</v>
      </c>
      <c r="L282" s="26" t="s">
        <v>1259</v>
      </c>
    </row>
    <row r="283" spans="11:12" ht="15">
      <c r="K283" s="26" t="s">
        <v>1575</v>
      </c>
      <c r="L283" s="26" t="s">
        <v>1260</v>
      </c>
    </row>
    <row r="284" spans="11:12" ht="15">
      <c r="K284" s="26" t="s">
        <v>1576</v>
      </c>
      <c r="L284" s="26" t="s">
        <v>1261</v>
      </c>
    </row>
    <row r="285" spans="11:12" ht="15">
      <c r="K285" s="26" t="s">
        <v>1577</v>
      </c>
      <c r="L285" s="26" t="s">
        <v>1262</v>
      </c>
    </row>
    <row r="286" spans="11:12" ht="15">
      <c r="K286" s="26" t="s">
        <v>1578</v>
      </c>
      <c r="L286" s="26" t="s">
        <v>1263</v>
      </c>
    </row>
    <row r="287" spans="11:12" ht="15">
      <c r="K287" s="26" t="s">
        <v>1579</v>
      </c>
      <c r="L287" s="26" t="s">
        <v>1264</v>
      </c>
    </row>
    <row r="288" spans="11:12" ht="15">
      <c r="K288" s="26" t="s">
        <v>1580</v>
      </c>
      <c r="L288" s="26" t="s">
        <v>1265</v>
      </c>
    </row>
    <row r="289" spans="11:12" ht="15">
      <c r="K289" s="26" t="s">
        <v>1581</v>
      </c>
      <c r="L289" s="26" t="s">
        <v>1266</v>
      </c>
    </row>
    <row r="290" spans="11:12" ht="15">
      <c r="K290" s="26" t="s">
        <v>1582</v>
      </c>
      <c r="L290" s="26" t="s">
        <v>1267</v>
      </c>
    </row>
    <row r="291" spans="11:12" ht="15">
      <c r="K291" s="26" t="s">
        <v>1583</v>
      </c>
      <c r="L291" s="26" t="s">
        <v>1268</v>
      </c>
    </row>
    <row r="292" spans="11:12" ht="15">
      <c r="K292" s="26" t="s">
        <v>1584</v>
      </c>
      <c r="L292" s="26" t="s">
        <v>1269</v>
      </c>
    </row>
    <row r="293" spans="11:12" ht="15">
      <c r="K293" s="26" t="s">
        <v>1585</v>
      </c>
      <c r="L293" s="26" t="s">
        <v>1270</v>
      </c>
    </row>
    <row r="294" spans="11:12" ht="15">
      <c r="K294" s="26" t="s">
        <v>1586</v>
      </c>
      <c r="L294" s="26" t="s">
        <v>1271</v>
      </c>
    </row>
    <row r="295" spans="11:12" ht="15">
      <c r="K295" s="26" t="s">
        <v>1587</v>
      </c>
      <c r="L295" s="26" t="s">
        <v>1272</v>
      </c>
    </row>
    <row r="296" spans="11:12" ht="15">
      <c r="K296" s="26" t="s">
        <v>1588</v>
      </c>
      <c r="L296" s="26" t="s">
        <v>1273</v>
      </c>
    </row>
    <row r="297" spans="11:12" ht="15">
      <c r="K297" s="26" t="s">
        <v>1589</v>
      </c>
      <c r="L297" s="26" t="s">
        <v>1274</v>
      </c>
    </row>
    <row r="298" spans="11:12" ht="15">
      <c r="K298" s="26" t="s">
        <v>1590</v>
      </c>
      <c r="L298" s="26" t="s">
        <v>1275</v>
      </c>
    </row>
    <row r="299" spans="11:12" ht="15">
      <c r="K299" s="26" t="s">
        <v>1591</v>
      </c>
      <c r="L299" s="26" t="s">
        <v>1276</v>
      </c>
    </row>
    <row r="300" spans="11:12" ht="15">
      <c r="K300" s="26" t="s">
        <v>1592</v>
      </c>
      <c r="L300" s="26" t="s">
        <v>1277</v>
      </c>
    </row>
    <row r="301" spans="11:12" ht="15">
      <c r="K301" s="26" t="s">
        <v>1593</v>
      </c>
      <c r="L301" s="26" t="s">
        <v>1278</v>
      </c>
    </row>
    <row r="302" spans="11:12" ht="15">
      <c r="K302" s="26" t="s">
        <v>1594</v>
      </c>
      <c r="L302" s="26" t="s">
        <v>1279</v>
      </c>
    </row>
    <row r="303" spans="11:12" ht="15">
      <c r="K303" s="26" t="s">
        <v>1595</v>
      </c>
      <c r="L303" s="26" t="s">
        <v>1280</v>
      </c>
    </row>
    <row r="304" spans="11:12" ht="15">
      <c r="K304" s="26" t="s">
        <v>1596</v>
      </c>
      <c r="L304" s="26" t="s">
        <v>1281</v>
      </c>
    </row>
    <row r="305" spans="11:12" ht="15">
      <c r="K305" s="26" t="s">
        <v>1597</v>
      </c>
      <c r="L305" s="26" t="s">
        <v>1282</v>
      </c>
    </row>
    <row r="306" spans="11:12" ht="15">
      <c r="K306" s="26" t="s">
        <v>1598</v>
      </c>
      <c r="L306" s="26" t="s">
        <v>1283</v>
      </c>
    </row>
    <row r="307" spans="11:12" ht="15">
      <c r="K307" s="26" t="s">
        <v>1599</v>
      </c>
      <c r="L307" s="26" t="s">
        <v>1284</v>
      </c>
    </row>
    <row r="308" spans="11:12" ht="15">
      <c r="K308" s="26" t="s">
        <v>1600</v>
      </c>
      <c r="L308" s="26" t="s">
        <v>1285</v>
      </c>
    </row>
    <row r="309" spans="11:12" ht="15">
      <c r="K309" s="26" t="s">
        <v>1601</v>
      </c>
      <c r="L309" s="26" t="s">
        <v>1286</v>
      </c>
    </row>
    <row r="310" spans="11:12" ht="15">
      <c r="K310" s="26" t="s">
        <v>1602</v>
      </c>
      <c r="L310" s="26" t="s">
        <v>1287</v>
      </c>
    </row>
    <row r="311" spans="11:12" ht="15">
      <c r="K311" s="26" t="s">
        <v>1603</v>
      </c>
      <c r="L311" s="26" t="s">
        <v>1288</v>
      </c>
    </row>
    <row r="312" spans="11:12" ht="15">
      <c r="K312" s="26" t="s">
        <v>1604</v>
      </c>
      <c r="L312" s="26" t="s">
        <v>1289</v>
      </c>
    </row>
    <row r="313" spans="11:12" ht="15">
      <c r="K313" s="26" t="s">
        <v>1605</v>
      </c>
      <c r="L313" s="26" t="s">
        <v>1290</v>
      </c>
    </row>
    <row r="314" spans="11:12" ht="15">
      <c r="K314" s="26" t="s">
        <v>1606</v>
      </c>
      <c r="L314" s="26" t="s">
        <v>1291</v>
      </c>
    </row>
    <row r="315" spans="11:12" ht="15">
      <c r="K315" s="26" t="s">
        <v>1607</v>
      </c>
      <c r="L315" s="26" t="s">
        <v>1292</v>
      </c>
    </row>
    <row r="316" spans="11:12" ht="15">
      <c r="K316" s="26"/>
      <c r="L316" s="26"/>
    </row>
    <row r="317" spans="11:12" ht="15">
      <c r="K317" s="26"/>
      <c r="L317" s="26"/>
    </row>
    <row r="318" spans="11:12" ht="15">
      <c r="K318" s="26"/>
      <c r="L318" s="26"/>
    </row>
    <row r="319" spans="11:12" ht="15">
      <c r="K319" s="26"/>
      <c r="L319" s="26"/>
    </row>
    <row r="320" spans="11:12" ht="15">
      <c r="K320" s="26"/>
      <c r="L320" s="26"/>
    </row>
    <row r="321" spans="11:12" ht="15">
      <c r="K321" s="26"/>
      <c r="L321" s="26"/>
    </row>
    <row r="322" spans="11:12" ht="15">
      <c r="K322" s="26"/>
      <c r="L322" s="26"/>
    </row>
    <row r="323" spans="11:12" ht="15">
      <c r="K323" s="26"/>
      <c r="L323" s="26"/>
    </row>
    <row r="324" spans="11:12" ht="15">
      <c r="K324" s="26"/>
      <c r="L324" s="26"/>
    </row>
    <row r="325" spans="11:12" ht="15">
      <c r="K325" s="26"/>
      <c r="L325" s="26"/>
    </row>
    <row r="326" spans="11:12" ht="15">
      <c r="K326" s="26"/>
      <c r="L326" s="26"/>
    </row>
    <row r="327" spans="11:12" ht="15">
      <c r="K327" s="26"/>
      <c r="L327" s="26"/>
    </row>
    <row r="328" spans="11:12" ht="15">
      <c r="K328" s="26"/>
      <c r="L328" s="26"/>
    </row>
    <row r="329" spans="11:12" ht="15">
      <c r="K329" s="26"/>
      <c r="L329" s="26"/>
    </row>
    <row r="330" spans="11:12" ht="15">
      <c r="K330" s="26"/>
      <c r="L330" s="26"/>
    </row>
    <row r="331" spans="11:12" ht="15">
      <c r="K331" s="26"/>
      <c r="L331" s="26"/>
    </row>
    <row r="332" spans="11:12" ht="15">
      <c r="K332" s="26"/>
      <c r="L332" s="26"/>
    </row>
    <row r="333" spans="11:12" ht="15">
      <c r="K333" s="26"/>
      <c r="L333" s="26"/>
    </row>
    <row r="334" spans="11:12" ht="15">
      <c r="K334" s="26"/>
      <c r="L334" s="26"/>
    </row>
    <row r="335" spans="11:12" ht="15">
      <c r="K335" s="26"/>
      <c r="L335" s="26"/>
    </row>
    <row r="336" spans="11:12" ht="15">
      <c r="K336" s="26"/>
      <c r="L336" s="26"/>
    </row>
    <row r="337" spans="11:12" ht="15">
      <c r="K337" s="26"/>
      <c r="L337" s="26"/>
    </row>
    <row r="338" spans="11:12" ht="15">
      <c r="K338" s="26"/>
      <c r="L338" s="26"/>
    </row>
    <row r="339" spans="11:12" ht="15">
      <c r="K339" s="26"/>
      <c r="L339" s="26"/>
    </row>
    <row r="340" spans="11:12" ht="15">
      <c r="K340" s="26"/>
      <c r="L340" s="26"/>
    </row>
    <row r="341" spans="11:12" ht="15">
      <c r="K341" s="26"/>
      <c r="L341" s="26"/>
    </row>
    <row r="342" spans="11:12" ht="15">
      <c r="K342" s="26"/>
      <c r="L342" s="26"/>
    </row>
    <row r="343" spans="11:12" ht="15">
      <c r="K343" s="26"/>
      <c r="L343" s="26"/>
    </row>
    <row r="344" spans="11:12" ht="15">
      <c r="K344" s="26"/>
      <c r="L344" s="26"/>
    </row>
    <row r="345" spans="11:12" ht="15">
      <c r="K345" s="26"/>
      <c r="L345" s="26"/>
    </row>
    <row r="346" spans="11:12" ht="15">
      <c r="K346" s="26"/>
      <c r="L346" s="26"/>
    </row>
    <row r="347" spans="11:12" ht="15">
      <c r="K347" s="26"/>
      <c r="L347" s="26"/>
    </row>
    <row r="348" spans="11:12" ht="15">
      <c r="K348" s="26"/>
      <c r="L348" s="26"/>
    </row>
    <row r="349" spans="11:12" ht="15">
      <c r="K349" s="26"/>
      <c r="L349" s="26"/>
    </row>
    <row r="350" spans="11:12" ht="15">
      <c r="K350" s="26"/>
      <c r="L350" s="26"/>
    </row>
  </sheetData>
  <sheetProtection password="CAF3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2018-04-23T13:48:43Z</dcterms:modified>
  <cp:category/>
  <cp:version/>
  <cp:contentType/>
  <cp:contentStatus/>
</cp:coreProperties>
</file>